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2023-24" sheetId="9" r:id="rId1"/>
    <sheet name="2022-23" sheetId="8" r:id="rId2"/>
    <sheet name="2021-22" sheetId="7" r:id="rId3"/>
    <sheet name="2020-21" sheetId="6" r:id="rId4"/>
    <sheet name="2019-20" sheetId="5" r:id="rId5"/>
    <sheet name="2018-19" sheetId="4" r:id="rId6"/>
    <sheet name="2017-18" sheetId="3" r:id="rId7"/>
  </sheets>
  <definedNames>
    <definedName name="_xlnm.Print_Area" localSheetId="5">'2018-19'!$A$1:$J$89</definedName>
    <definedName name="_xlnm.Print_Area" localSheetId="4">'2019-20'!$A$1:$J$89</definedName>
    <definedName name="_xlnm.Print_Area" localSheetId="3">'2020-21'!$A$1:$J$87</definedName>
    <definedName name="_xlnm.Print_Area" localSheetId="2">'2021-22'!$A$1:$J$82</definedName>
    <definedName name="_xlnm.Print_Area" localSheetId="1">'2022-23'!$A$1:$L$78</definedName>
    <definedName name="_xlnm.Print_Area" localSheetId="0">'2023-24'!$A$1:$L$78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9"/>
  <c r="D49" s="1"/>
  <c r="D86"/>
  <c r="D90"/>
  <c r="D91"/>
  <c r="J71"/>
  <c r="E47"/>
  <c r="A34"/>
  <c r="I30"/>
  <c r="I49" s="1"/>
  <c r="H30"/>
  <c r="H49" s="1"/>
  <c r="G30"/>
  <c r="G49" s="1"/>
  <c r="F30"/>
  <c r="F49" s="1"/>
  <c r="E30"/>
  <c r="H30" i="8"/>
  <c r="H49" s="1"/>
  <c r="I30"/>
  <c r="I49" s="1"/>
  <c r="D86"/>
  <c r="D90"/>
  <c r="D91"/>
  <c r="A34"/>
  <c r="J71"/>
  <c r="E47"/>
  <c r="G30"/>
  <c r="F30"/>
  <c r="E30"/>
  <c r="D30"/>
  <c r="D49" s="1"/>
  <c r="E83" s="1"/>
  <c r="D83" i="9" s="1"/>
  <c r="I34" i="7"/>
  <c r="D95"/>
  <c r="D90"/>
  <c r="D94"/>
  <c r="F99" i="6"/>
  <c r="F100"/>
  <c r="F98"/>
  <c r="F95"/>
  <c r="F92"/>
  <c r="F93"/>
  <c r="F91"/>
  <c r="F96"/>
  <c r="F94"/>
  <c r="E87" i="9" l="1"/>
  <c r="E49"/>
  <c r="E84" s="1"/>
  <c r="E85"/>
  <c r="D72"/>
  <c r="E83"/>
  <c r="E49" i="8"/>
  <c r="F49"/>
  <c r="E85" s="1"/>
  <c r="D85" i="9" s="1"/>
  <c r="G49" i="8"/>
  <c r="E87" s="1"/>
  <c r="D87" i="9" s="1"/>
  <c r="F97" i="6"/>
  <c r="H75" i="7"/>
  <c r="E51"/>
  <c r="G34"/>
  <c r="G53" s="1"/>
  <c r="F34"/>
  <c r="F53" s="1"/>
  <c r="E34"/>
  <c r="E88" s="1"/>
  <c r="D84" i="8" s="1"/>
  <c r="D34" i="7"/>
  <c r="E87" s="1"/>
  <c r="D83" i="8" s="1"/>
  <c r="D70" l="1"/>
  <c r="E84"/>
  <c r="D84" i="9" s="1"/>
  <c r="D70"/>
  <c r="D72" i="8"/>
  <c r="D76" i="7"/>
  <c r="E89"/>
  <c r="D85" i="8" s="1"/>
  <c r="D53" i="7"/>
  <c r="E53"/>
  <c r="E91"/>
  <c r="D87" i="8" s="1"/>
  <c r="D74" i="7" l="1"/>
  <c r="E39" i="6" l="1"/>
  <c r="C97"/>
  <c r="D91" s="1"/>
  <c r="D86" i="7" s="1"/>
  <c r="D41" i="5" l="1"/>
  <c r="C77" i="6" l="1"/>
  <c r="H80"/>
  <c r="E56"/>
  <c r="G39"/>
  <c r="F39"/>
  <c r="D39"/>
  <c r="D58" s="1"/>
  <c r="D92" s="1"/>
  <c r="E58" l="1"/>
  <c r="G58"/>
  <c r="D96" s="1"/>
  <c r="D91" i="7" s="1"/>
  <c r="F58" i="6"/>
  <c r="D94" s="1"/>
  <c r="D89" i="7" s="1"/>
  <c r="D69" i="3"/>
  <c r="D68"/>
  <c r="D55"/>
  <c r="D59" s="1"/>
  <c r="H43"/>
  <c r="H44" s="1"/>
  <c r="H45" s="1"/>
  <c r="H46" s="1"/>
  <c r="H47" s="1"/>
  <c r="H48" s="1"/>
  <c r="H49" s="1"/>
  <c r="H50" s="1"/>
  <c r="H51" s="1"/>
  <c r="H52" s="1"/>
  <c r="H53" s="1"/>
  <c r="H54" s="1"/>
  <c r="D75" s="1"/>
  <c r="G38"/>
  <c r="D64" s="1"/>
  <c r="F38"/>
  <c r="D63" s="1"/>
  <c r="D38"/>
  <c r="D58" s="1"/>
  <c r="E19"/>
  <c r="E38" s="1"/>
  <c r="D65" s="1"/>
  <c r="H6"/>
  <c r="H7" s="1"/>
  <c r="H8" s="1"/>
  <c r="H9" s="1"/>
  <c r="H10" s="1"/>
  <c r="H11" s="1"/>
  <c r="H12" s="1"/>
  <c r="H13" s="1"/>
  <c r="H14" s="1"/>
  <c r="H15" s="1"/>
  <c r="H16" s="1"/>
  <c r="H17" s="1"/>
  <c r="H18" s="1"/>
  <c r="H19" s="1"/>
  <c r="H20" s="1"/>
  <c r="H21" s="1"/>
  <c r="H22" s="1"/>
  <c r="H23" s="1"/>
  <c r="H24" s="1"/>
  <c r="H25" s="1"/>
  <c r="H26" s="1"/>
  <c r="H27" s="1"/>
  <c r="H28" s="1"/>
  <c r="H29" s="1"/>
  <c r="H30" s="1"/>
  <c r="H31" s="1"/>
  <c r="H32" s="1"/>
  <c r="H33" s="1"/>
  <c r="H34" s="1"/>
  <c r="H35" s="1"/>
  <c r="H36" s="1"/>
  <c r="H37" s="1"/>
  <c r="C79" i="4"/>
  <c r="H77"/>
  <c r="I82" s="1"/>
  <c r="G77"/>
  <c r="C74"/>
  <c r="D53"/>
  <c r="H53" s="1"/>
  <c r="H40" i="5" s="1"/>
  <c r="H41" i="4"/>
  <c r="H42" s="1"/>
  <c r="H43" s="1"/>
  <c r="H44" s="1"/>
  <c r="H45" s="1"/>
  <c r="H46" s="1"/>
  <c r="H47" s="1"/>
  <c r="H48" s="1"/>
  <c r="H49" s="1"/>
  <c r="H50" s="1"/>
  <c r="H51" s="1"/>
  <c r="H52" s="1"/>
  <c r="G36"/>
  <c r="G55" s="1"/>
  <c r="F36"/>
  <c r="F55" s="1"/>
  <c r="E36"/>
  <c r="E55" s="1"/>
  <c r="D36"/>
  <c r="C79" i="5"/>
  <c r="D60"/>
  <c r="H77" s="1"/>
  <c r="I82" s="1"/>
  <c r="D53"/>
  <c r="G36"/>
  <c r="G55" s="1"/>
  <c r="F36"/>
  <c r="F55" s="1"/>
  <c r="E36"/>
  <c r="D36"/>
  <c r="C79" i="6" l="1"/>
  <c r="D93"/>
  <c r="D88" i="7" s="1"/>
  <c r="D97" i="6"/>
  <c r="D92" i="7" s="1"/>
  <c r="E86" s="1"/>
  <c r="D87"/>
  <c r="C81" i="6"/>
  <c r="D60" i="3"/>
  <c r="D70" s="1"/>
  <c r="C83" i="4"/>
  <c r="D55" i="5"/>
  <c r="C81" s="1"/>
  <c r="I74" i="4"/>
  <c r="C74" i="5"/>
  <c r="D55" i="4"/>
  <c r="C81" s="1"/>
  <c r="D66" i="3"/>
  <c r="D71" s="1"/>
  <c r="D74"/>
  <c r="D76" s="1"/>
  <c r="H5" i="4"/>
  <c r="E55" i="5"/>
  <c r="C83" s="1"/>
  <c r="D72" i="3" l="1"/>
  <c r="E92" i="7"/>
  <c r="D88" i="8" s="1"/>
  <c r="E82" s="1"/>
  <c r="D82"/>
  <c r="H41" i="5"/>
  <c r="H42" s="1"/>
  <c r="C73" i="4"/>
  <c r="C75" s="1"/>
  <c r="C80" s="1"/>
  <c r="C82" s="1"/>
  <c r="C85" s="1"/>
  <c r="H6"/>
  <c r="H7" s="1"/>
  <c r="H8" s="1"/>
  <c r="H9" s="1"/>
  <c r="H10" s="1"/>
  <c r="H11" s="1"/>
  <c r="H12" s="1"/>
  <c r="H13" s="1"/>
  <c r="H14" s="1"/>
  <c r="H15" s="1"/>
  <c r="H16" s="1"/>
  <c r="H17" s="1"/>
  <c r="H18" s="1"/>
  <c r="H19" s="1"/>
  <c r="H20" s="1"/>
  <c r="H21" s="1"/>
  <c r="H22" s="1"/>
  <c r="H23" s="1"/>
  <c r="H24" s="1"/>
  <c r="H25" s="1"/>
  <c r="H26" s="1"/>
  <c r="H27" s="1"/>
  <c r="H28" s="1"/>
  <c r="H29" s="1"/>
  <c r="H30" s="1"/>
  <c r="H31" s="1"/>
  <c r="H32" s="1"/>
  <c r="H33" s="1"/>
  <c r="H34" s="1"/>
  <c r="H35" s="1"/>
  <c r="H36"/>
  <c r="E88" i="8" l="1"/>
  <c r="D88" i="9" s="1"/>
  <c r="E82" s="1"/>
  <c r="E88" s="1"/>
  <c r="D82"/>
  <c r="H43" i="5"/>
  <c r="H44" s="1"/>
  <c r="H45" s="1"/>
  <c r="H46" s="1"/>
  <c r="H47" s="1"/>
  <c r="H48" s="1"/>
  <c r="H49" s="1"/>
  <c r="H50" s="1"/>
  <c r="H51" s="1"/>
  <c r="H52" s="1"/>
  <c r="H53" s="1"/>
  <c r="I73" i="4"/>
  <c r="I75" s="1"/>
  <c r="I83" s="1"/>
  <c r="I85" s="1"/>
  <c r="H5" i="5"/>
  <c r="H43" i="6" l="1"/>
  <c r="I74" i="5"/>
  <c r="C73"/>
  <c r="C75" s="1"/>
  <c r="C80" s="1"/>
  <c r="C82" s="1"/>
  <c r="C85" s="1"/>
  <c r="H6"/>
  <c r="H7" s="1"/>
  <c r="H8" s="1"/>
  <c r="H9" s="1"/>
  <c r="H10" s="1"/>
  <c r="H11" s="1"/>
  <c r="H12" s="1"/>
  <c r="H13" s="1"/>
  <c r="H14" s="1"/>
  <c r="H15" s="1"/>
  <c r="H16" s="1"/>
  <c r="H17" s="1"/>
  <c r="H18" s="1"/>
  <c r="H19" s="1"/>
  <c r="H20" s="1"/>
  <c r="H21" s="1"/>
  <c r="H22" s="1"/>
  <c r="H23" s="1"/>
  <c r="H24" s="1"/>
  <c r="H25" s="1"/>
  <c r="H26" s="1"/>
  <c r="H27" s="1"/>
  <c r="H28" s="1"/>
  <c r="H29" s="1"/>
  <c r="H30" s="1"/>
  <c r="H31" s="1"/>
  <c r="H32" s="1"/>
  <c r="H33" s="1"/>
  <c r="H34" s="1"/>
  <c r="H35" s="1"/>
  <c r="H36"/>
  <c r="H55" s="1"/>
  <c r="C72" i="6" l="1"/>
  <c r="H56"/>
  <c r="H38" i="7" s="1"/>
  <c r="H44" i="6"/>
  <c r="I73" i="5"/>
  <c r="I75" s="1"/>
  <c r="I83" s="1"/>
  <c r="I85" s="1"/>
  <c r="H5" i="6"/>
  <c r="H6" s="1"/>
  <c r="H7" s="1"/>
  <c r="H8" s="1"/>
  <c r="H9" s="1"/>
  <c r="H10" s="1"/>
  <c r="H11" s="1"/>
  <c r="H12" s="1"/>
  <c r="D67" i="7" l="1"/>
  <c r="H51"/>
  <c r="H39"/>
  <c r="H40" s="1"/>
  <c r="H41" s="1"/>
  <c r="H42" s="1"/>
  <c r="H43" s="1"/>
  <c r="H44" s="1"/>
  <c r="H45" s="1"/>
  <c r="H46" s="1"/>
  <c r="H47" s="1"/>
  <c r="H48" s="1"/>
  <c r="H49" s="1"/>
  <c r="H50" s="1"/>
  <c r="H13" i="6"/>
  <c r="H14" s="1"/>
  <c r="H15" s="1"/>
  <c r="H16" s="1"/>
  <c r="H17" s="1"/>
  <c r="H18" s="1"/>
  <c r="H19" s="1"/>
  <c r="H20" s="1"/>
  <c r="H21" s="1"/>
  <c r="H22" s="1"/>
  <c r="H23" s="1"/>
  <c r="H24" s="1"/>
  <c r="H25" s="1"/>
  <c r="H26" s="1"/>
  <c r="H27" s="1"/>
  <c r="H28" s="1"/>
  <c r="H29" s="1"/>
  <c r="H30" s="1"/>
  <c r="H31" s="1"/>
  <c r="H32" s="1"/>
  <c r="H33" s="1"/>
  <c r="H34" s="1"/>
  <c r="H35" s="1"/>
  <c r="H36" s="1"/>
  <c r="H37" s="1"/>
  <c r="H38" s="1"/>
  <c r="H72"/>
  <c r="H45"/>
  <c r="H46" s="1"/>
  <c r="H47" s="1"/>
  <c r="H48" s="1"/>
  <c r="H49" s="1"/>
  <c r="H50" s="1"/>
  <c r="H51" s="1"/>
  <c r="H52" s="1"/>
  <c r="H53" s="1"/>
  <c r="H54" s="1"/>
  <c r="H55" s="1"/>
  <c r="H39"/>
  <c r="C71"/>
  <c r="C73" s="1"/>
  <c r="C78" s="1"/>
  <c r="C80" s="1"/>
  <c r="C83" s="1"/>
  <c r="H67" i="7" l="1"/>
  <c r="J34" i="8"/>
  <c r="H71" i="6"/>
  <c r="H73" s="1"/>
  <c r="H81" s="1"/>
  <c r="H83" s="1"/>
  <c r="H5" i="7"/>
  <c r="D63" i="8" l="1"/>
  <c r="J47"/>
  <c r="J34" i="9" s="1"/>
  <c r="J35" i="8"/>
  <c r="J36" s="1"/>
  <c r="J37" s="1"/>
  <c r="J38" s="1"/>
  <c r="J39" s="1"/>
  <c r="J40" s="1"/>
  <c r="J41" s="1"/>
  <c r="J42" s="1"/>
  <c r="J43" s="1"/>
  <c r="J44" s="1"/>
  <c r="J45" s="1"/>
  <c r="J46" s="1"/>
  <c r="D98" i="6"/>
  <c r="D93" i="7" s="1"/>
  <c r="H34"/>
  <c r="H6"/>
  <c r="D66"/>
  <c r="D68" s="1"/>
  <c r="D73" s="1"/>
  <c r="D75" s="1"/>
  <c r="D78" s="1"/>
  <c r="J35" i="9" l="1"/>
  <c r="J36" s="1"/>
  <c r="J37" s="1"/>
  <c r="J38" s="1"/>
  <c r="J39" s="1"/>
  <c r="J40" s="1"/>
  <c r="J41" s="1"/>
  <c r="J42" s="1"/>
  <c r="J43" s="1"/>
  <c r="J44" s="1"/>
  <c r="J45" s="1"/>
  <c r="J46" s="1"/>
  <c r="D63"/>
  <c r="J47"/>
  <c r="J63" s="1"/>
  <c r="J63" i="8"/>
  <c r="J34" i="7"/>
  <c r="J5" i="8"/>
  <c r="J6" s="1"/>
  <c r="J7" s="1"/>
  <c r="J8" s="1"/>
  <c r="J9" s="1"/>
  <c r="J10" s="1"/>
  <c r="J11" s="1"/>
  <c r="J12" s="1"/>
  <c r="J13" s="1"/>
  <c r="J14" s="1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J29" s="1"/>
  <c r="H66" i="7"/>
  <c r="H68" s="1"/>
  <c r="H76" s="1"/>
  <c r="H78" s="1"/>
  <c r="E93" s="1"/>
  <c r="D89" i="8" s="1"/>
  <c r="H7" i="7"/>
  <c r="H8" s="1"/>
  <c r="H9" s="1"/>
  <c r="H10" s="1"/>
  <c r="H11" s="1"/>
  <c r="H12" s="1"/>
  <c r="H13" s="1"/>
  <c r="H14" s="1"/>
  <c r="H15" s="1"/>
  <c r="H16" s="1"/>
  <c r="H17" s="1"/>
  <c r="H18" s="1"/>
  <c r="H19" s="1"/>
  <c r="H20" s="1"/>
  <c r="H21" s="1"/>
  <c r="H22" s="1"/>
  <c r="H23" s="1"/>
  <c r="H24" s="1"/>
  <c r="H25" s="1"/>
  <c r="H26" s="1"/>
  <c r="H27" s="1"/>
  <c r="H28" s="1"/>
  <c r="H29" s="1"/>
  <c r="H30" s="1"/>
  <c r="H31" s="1"/>
  <c r="H32" s="1"/>
  <c r="H33" s="1"/>
  <c r="J30" i="8" l="1"/>
  <c r="D62"/>
  <c r="D64" s="1"/>
  <c r="D69" s="1"/>
  <c r="D71" s="1"/>
  <c r="D74" s="1"/>
  <c r="J49" l="1"/>
  <c r="J5" i="9"/>
  <c r="J6" s="1"/>
  <c r="J7" s="1"/>
  <c r="J8" s="1"/>
  <c r="J9" s="1"/>
  <c r="J10" s="1"/>
  <c r="J11" s="1"/>
  <c r="J12" s="1"/>
  <c r="J13" s="1"/>
  <c r="J14" s="1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J62" i="8"/>
  <c r="J64" s="1"/>
  <c r="J72" s="1"/>
  <c r="J74" s="1"/>
  <c r="E89" s="1"/>
  <c r="D89" i="9" s="1"/>
  <c r="D62" l="1"/>
  <c r="D64" s="1"/>
  <c r="D69" s="1"/>
  <c r="D71" s="1"/>
  <c r="D74" s="1"/>
  <c r="J30"/>
  <c r="J49" l="1"/>
  <c r="J62"/>
  <c r="J64" s="1"/>
  <c r="J72" s="1"/>
  <c r="J74" s="1"/>
  <c r="E89" s="1"/>
</calcChain>
</file>

<file path=xl/sharedStrings.xml><?xml version="1.0" encoding="utf-8"?>
<sst xmlns="http://schemas.openxmlformats.org/spreadsheetml/2006/main" count="823" uniqueCount="253">
  <si>
    <t>PILTON, STOKE DOYLE and WADENHOE PARISH COUNCIL</t>
  </si>
  <si>
    <t>April 2017 – March 2018</t>
  </si>
  <si>
    <t>DATE</t>
  </si>
  <si>
    <t>PAYEE</t>
  </si>
  <si>
    <t>CHQ. NO:</t>
  </si>
  <si>
    <t>SECT 137</t>
  </si>
  <si>
    <t>SUNDRY</t>
  </si>
  <si>
    <t>CLERK'S SALARY</t>
  </si>
  <si>
    <t xml:space="preserve"> CLERK'S PC EXPS.</t>
  </si>
  <si>
    <t>TOTAL</t>
  </si>
  <si>
    <t>Emily Scott (march salary)</t>
  </si>
  <si>
    <t>HMRC- PAYE Quarter 4</t>
  </si>
  <si>
    <t>Emily Scott (april salary)</t>
  </si>
  <si>
    <t>NCALC membership</t>
  </si>
  <si>
    <t>Ian Arnott</t>
  </si>
  <si>
    <t>Came &amp; Co insurance</t>
  </si>
  <si>
    <t>Emily Scott (may &amp; june salary)</t>
  </si>
  <si>
    <t>HMRC- PAYE Quarter 1</t>
  </si>
  <si>
    <t>Jon Essam payroll</t>
  </si>
  <si>
    <t>Richard Mccoy expenses</t>
  </si>
  <si>
    <t>CPRE membership</t>
  </si>
  <si>
    <t>Spanglefish</t>
  </si>
  <si>
    <t>ICO</t>
  </si>
  <si>
    <t>Emily Scott (July salary)</t>
  </si>
  <si>
    <t>Emily Scott (Aug salary)</t>
  </si>
  <si>
    <t>Emily Scott expenses</t>
  </si>
  <si>
    <t>Highways (streetwork licence)</t>
  </si>
  <si>
    <t>Emily Scott (sept salary)</t>
  </si>
  <si>
    <t>HMRC PAYE Quarter 2</t>
  </si>
  <si>
    <t>Emily Scott (oct salary)</t>
  </si>
  <si>
    <t>Pilton PCC</t>
  </si>
  <si>
    <t>Stoke Doyle PCC</t>
  </si>
  <si>
    <t>Wadenhoe PCC</t>
  </si>
  <si>
    <t>Emily Scott (Nov &amp; Dec salary)</t>
  </si>
  <si>
    <t>Emily Scott (Jan &amp; Feb salary and exp)</t>
  </si>
  <si>
    <t>TOTALS</t>
  </si>
  <si>
    <t>RECEIPTS</t>
  </si>
  <si>
    <t>Date</t>
  </si>
  <si>
    <t>BANK INT</t>
  </si>
  <si>
    <t>East Northants Council</t>
  </si>
  <si>
    <t>Interest</t>
  </si>
  <si>
    <t>Opening Balance</t>
  </si>
  <si>
    <t>HS</t>
  </si>
  <si>
    <t>Letter</t>
  </si>
  <si>
    <t>Reserve A/c Opening Balance</t>
  </si>
  <si>
    <t>Summary Income</t>
  </si>
  <si>
    <t>Precept</t>
  </si>
  <si>
    <t>Bank Interest</t>
  </si>
  <si>
    <t>Total</t>
  </si>
  <si>
    <t>Summary Expenditure</t>
  </si>
  <si>
    <t>Clerks Salary</t>
  </si>
  <si>
    <t>Clerks Expenses</t>
  </si>
  <si>
    <t>Sundry</t>
  </si>
  <si>
    <t>Plus Total Income</t>
  </si>
  <si>
    <t>Less Total Expenditure</t>
  </si>
  <si>
    <t>Current Opening Balance 1/4/17</t>
  </si>
  <si>
    <t>Reserve Opening Balance 1/4/17</t>
  </si>
  <si>
    <t>Reserve Closing Balance 31/3/18</t>
  </si>
  <si>
    <t>Current Closing Balance 31/3/18</t>
  </si>
  <si>
    <t>BANK</t>
  </si>
  <si>
    <t>April 2018 – March 2019</t>
  </si>
  <si>
    <t>Liz Holland (salary)</t>
  </si>
  <si>
    <t>HMRC</t>
  </si>
  <si>
    <t>Gordon Monk IT</t>
  </si>
  <si>
    <t>Liz Holland (gsuite)</t>
  </si>
  <si>
    <t>HMRC 9th quarter</t>
  </si>
  <si>
    <t>Current Account</t>
  </si>
  <si>
    <t>Reserve Account</t>
  </si>
  <si>
    <t>PDF</t>
  </si>
  <si>
    <t>Un presented cheques</t>
  </si>
  <si>
    <t xml:space="preserve">Rent of Stoke Doyle Church </t>
  </si>
  <si>
    <t>New village direction signs</t>
  </si>
  <si>
    <t xml:space="preserve">HMRC </t>
  </si>
  <si>
    <t>PILTON, STOKE DOYLE AND WADENHOE PARISH COUNCIL</t>
  </si>
  <si>
    <t>Accounts for the Year End 31 March 2019</t>
  </si>
  <si>
    <t>BANK RECONCILIATION</t>
  </si>
  <si>
    <t>SUMMARY OF RECEIPTS &amp; PAYMENTS</t>
  </si>
  <si>
    <t>CLOSING BANK POSITION</t>
  </si>
  <si>
    <t>NatWest</t>
  </si>
  <si>
    <t>Deposit Account</t>
  </si>
  <si>
    <t xml:space="preserve">BALANCE </t>
  </si>
  <si>
    <t>Receipts</t>
  </si>
  <si>
    <t>Sub Total</t>
  </si>
  <si>
    <t>Payments</t>
  </si>
  <si>
    <t>BALANCE</t>
  </si>
  <si>
    <t xml:space="preserve">Reconciled by:  Chairman...................................................Clerk.................................................Date: </t>
  </si>
  <si>
    <t>As at 1 Apr 2018</t>
  </si>
  <si>
    <t>April 2019 – March 2020</t>
  </si>
  <si>
    <t>As at 1 Apr 2019</t>
  </si>
  <si>
    <t>Accounts for the Year End 31 March 2020</t>
  </si>
  <si>
    <t>Rent of Stoke Doyle Church</t>
  </si>
  <si>
    <t>Un presented cheques ?</t>
  </si>
  <si>
    <t>Income</t>
  </si>
  <si>
    <t>Payments &amp; Receipts</t>
  </si>
  <si>
    <t>Expenditure</t>
  </si>
  <si>
    <t>East Northants Council Grant</t>
  </si>
  <si>
    <t>Totals</t>
  </si>
  <si>
    <t xml:space="preserve">Number </t>
  </si>
  <si>
    <t>Number</t>
  </si>
  <si>
    <t>Less Unpresented Cheques</t>
  </si>
  <si>
    <t>East Northants Council Precept</t>
  </si>
  <si>
    <t>PRECEPT</t>
  </si>
  <si>
    <t>GRANT</t>
  </si>
  <si>
    <t>As at 31 Mar 2019</t>
  </si>
  <si>
    <t>                        Karen Pollock                                            Hanneke Soans</t>
  </si>
  <si>
    <t>                        Karen Pollock                                            Hanneke Soans</t>
  </si>
  <si>
    <t>Ady Pendred Noticeboard</t>
  </si>
  <si>
    <t>NCALC Annual Subscription</t>
  </si>
  <si>
    <t>H Soans Salary</t>
  </si>
  <si>
    <t>T Pocknell</t>
  </si>
  <si>
    <t>Stoke Doyle Church rent</t>
  </si>
  <si>
    <t>H Soans Salary/Expenses</t>
  </si>
  <si>
    <t>Cheque no 521 void</t>
  </si>
  <si>
    <t>H Soans salary</t>
  </si>
  <si>
    <t>April 2020 – March 2021</t>
  </si>
  <si>
    <t>Mrs K Pollock</t>
  </si>
  <si>
    <t>Empowerment Grant</t>
  </si>
  <si>
    <t>.55p added when Bank Statements received</t>
  </si>
  <si>
    <t>Box 1</t>
  </si>
  <si>
    <t>Balance B/Fwd</t>
  </si>
  <si>
    <t>Box 2</t>
  </si>
  <si>
    <t>Box 3</t>
  </si>
  <si>
    <t>Total Other Receipts</t>
  </si>
  <si>
    <t>Box 4</t>
  </si>
  <si>
    <t>Staff Costs</t>
  </si>
  <si>
    <t>Box 5</t>
  </si>
  <si>
    <t>Loan/Interest/Capital Repayments</t>
  </si>
  <si>
    <t>Box 6</t>
  </si>
  <si>
    <t>All Other Payments</t>
  </si>
  <si>
    <t>Box 7</t>
  </si>
  <si>
    <t>Balance C/Fwd</t>
  </si>
  <si>
    <t>Box 8</t>
  </si>
  <si>
    <t>Total Value of Cash</t>
  </si>
  <si>
    <t>Box 9</t>
  </si>
  <si>
    <t>Total Fixed Assets</t>
  </si>
  <si>
    <t>Box 10</t>
  </si>
  <si>
    <t>Total Borrowings</t>
  </si>
  <si>
    <t>2019/20</t>
  </si>
  <si>
    <t>2020/21</t>
  </si>
  <si>
    <t>Other Receipts</t>
  </si>
  <si>
    <t>Box 2 - Income</t>
  </si>
  <si>
    <t>Box 3 - Income</t>
  </si>
  <si>
    <t>Box 4 - Expenditure</t>
  </si>
  <si>
    <t>Box 6 - Expenditure</t>
  </si>
  <si>
    <t>Other Costs</t>
  </si>
  <si>
    <t>Accounts for the Year End 31 March 2021</t>
  </si>
  <si>
    <t>As at 1 Apr 2020</t>
  </si>
  <si>
    <t>Less Unpresented Cheques ?</t>
  </si>
  <si>
    <t>Grand Totals</t>
  </si>
  <si>
    <t>Ian Arnott auditor</t>
  </si>
  <si>
    <t>NCALC Training</t>
  </si>
  <si>
    <t>Village Hall Rent</t>
  </si>
  <si>
    <t>C Tereffe Bench</t>
  </si>
  <si>
    <t>ICO £40</t>
  </si>
  <si>
    <t>NCALC DP (actual 13th May 2021)</t>
  </si>
  <si>
    <t>Bank statement Less £10 cheque number 529</t>
  </si>
  <si>
    <t>As at 31 Mar 2021</t>
  </si>
  <si>
    <t>£374.40 Wages £342.00  Mileage £32.40</t>
  </si>
  <si>
    <t>Unpresented Cheques</t>
  </si>
  <si>
    <t>Agreed with Bank Statement 251 - £3,191.70</t>
  </si>
  <si>
    <t>Mileage difference</t>
  </si>
  <si>
    <t>April 2021 – March 2022</t>
  </si>
  <si>
    <t>Agreed with Bank Statement 251 - £3,191.70 Less Cheques 547, 548, 557, 558</t>
  </si>
  <si>
    <t xml:space="preserve">From s/s 2019/20 </t>
  </si>
  <si>
    <t>Figures</t>
  </si>
  <si>
    <t>Audit</t>
  </si>
  <si>
    <t>restated</t>
  </si>
  <si>
    <t>As at 1 Apr 2021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</si>
  <si>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</si>
  <si>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</si>
  <si>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</si>
  <si>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</si>
  <si>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</si>
  <si>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</si>
  <si>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</si>
  <si>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</si>
  <si>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</si>
  <si>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</si>
  <si>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</si>
  <si>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</si>
  <si>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CHQ NO</t>
  </si>
  <si>
    <t>Accounts for the Year End 31 March 2022</t>
  </si>
  <si>
    <t>This year</t>
  </si>
  <si>
    <t>2021/22</t>
  </si>
  <si>
    <t xml:space="preserve">If necessary </t>
  </si>
  <si>
    <t>chq no 547 never presented</t>
  </si>
  <si>
    <t>NCALC Annual Invoice</t>
  </si>
  <si>
    <t>NCC Precept</t>
  </si>
  <si>
    <t>Annual insurance renewal</t>
  </si>
  <si>
    <t>Ian Arnott Auditor</t>
  </si>
  <si>
    <t>H Soans Salary &amp; Mileage</t>
  </si>
  <si>
    <t>Pettitt Joinery Wadenhoe Noticeboard</t>
  </si>
  <si>
    <t xml:space="preserve">H Soans Salary </t>
  </si>
  <si>
    <t>Gary Brennan - Pilton Noticeboard</t>
  </si>
  <si>
    <t>Pilton Church</t>
  </si>
  <si>
    <t>Wadenhoe Church</t>
  </si>
  <si>
    <t>Stoke Doyle Church</t>
  </si>
  <si>
    <t>H Soans - Salary</t>
  </si>
  <si>
    <t>Training - C Corker</t>
  </si>
  <si>
    <t>NNC - Election costs</t>
  </si>
  <si>
    <t>Northants ACRE course</t>
  </si>
  <si>
    <t>Chq no 548 Village Hall Rent</t>
  </si>
  <si>
    <t>Cheque not cashed &amp; Adjusted in 2021-22</t>
  </si>
  <si>
    <t>Actual date cashed 14th April 2022</t>
  </si>
  <si>
    <t>April 2022 – March 2023</t>
  </si>
  <si>
    <t>Accounts for the Year End 31 March 2023</t>
  </si>
  <si>
    <t>As at 1 Apr 2022</t>
  </si>
  <si>
    <t>As at 31 Mar 2022</t>
  </si>
  <si>
    <t>2022/23</t>
  </si>
  <si>
    <t xml:space="preserve">Agreed to Bank Satement 261 - 31st March 2022 </t>
  </si>
  <si>
    <t xml:space="preserve">Agreed to Bank Satement 125 - 31st March 2022 </t>
  </si>
  <si>
    <t>Agreed with Bank Statement 261 - £4,002.47 Less Cheques 578, 579, 580</t>
  </si>
  <si>
    <t>Mileage</t>
  </si>
  <si>
    <t>VAT</t>
  </si>
  <si>
    <t>Auditor</t>
  </si>
  <si>
    <t>Broker Network Insurance</t>
  </si>
  <si>
    <t>H Soans Salary &amp; ICO</t>
  </si>
  <si>
    <t>NCALC Membership</t>
  </si>
  <si>
    <t>Stoke Doyle Church Rent</t>
  </si>
  <si>
    <t>CPRE Membership</t>
  </si>
  <si>
    <t>John Essam Payroll</t>
  </si>
  <si>
    <t>Richard Dowling</t>
  </si>
  <si>
    <t>Actual date cashed 14.4.22</t>
  </si>
  <si>
    <t>Actual date cashed 1.4.22</t>
  </si>
  <si>
    <t>NCALC VAT Invoice</t>
  </si>
  <si>
    <t>Pilton Churchyard Maintenance</t>
  </si>
  <si>
    <t>Stoke Doyle Churchyard Maintenance</t>
  </si>
  <si>
    <t>Wadenhoe Churchyard Maintenance</t>
  </si>
  <si>
    <t>&lt;---------------Box 6 - Expenditure---------------&gt;</t>
  </si>
  <si>
    <t xml:space="preserve">Agreed to Bank Satement 137 - 31st March 2023 </t>
  </si>
  <si>
    <t xml:space="preserve">Agreed to Bank Satement 272 - 31st March 2023 </t>
  </si>
  <si>
    <t>N/A</t>
  </si>
  <si>
    <t>Accounts for the Year End 31 March 2024</t>
  </si>
  <si>
    <t>As at 1 Apr 2023</t>
  </si>
  <si>
    <t>As at 31/03/2024</t>
  </si>
  <si>
    <t>31st Mar 2023</t>
  </si>
  <si>
    <t>31st Mar 2024</t>
  </si>
  <si>
    <t>2023/24</t>
  </si>
  <si>
    <t>Certificate of Excemption</t>
  </si>
  <si>
    <t>April 2023 – March 2024</t>
  </si>
  <si>
    <t xml:space="preserve">NCALC </t>
  </si>
  <si>
    <t>The Broker Network - Insurance</t>
  </si>
  <si>
    <t>Stoke Doyle Churchyard Maintenance Rent</t>
  </si>
  <si>
    <t>s/b £7536.23 01/12/2023</t>
  </si>
  <si>
    <t>void Cheque</t>
  </si>
  <si>
    <t>H Soans FinaL salary (inc.back pay)</t>
  </si>
  <si>
    <t>CPRE</t>
  </si>
  <si>
    <t>                        </t>
  </si>
  <si>
    <t>Certificate of Exemption</t>
  </si>
  <si>
    <t xml:space="preserve">Agreed to Bank Statement  - 31st March 2024 </t>
  </si>
  <si>
    <t xml:space="preserve">Agreed to Bank Statement 137 - 31st March 2023 </t>
  </si>
  <si>
    <t>Agreed to Bank Statement 272 - 31 March 2023</t>
  </si>
  <si>
    <t>Reconciled by:  Chairman Richard Lea.....................................Interim Clerk: Carew Treffgarne.................................................Date: 13 May 2024</t>
  </si>
</sst>
</file>

<file path=xl/styles.xml><?xml version="1.0" encoding="utf-8"?>
<styleSheet xmlns="http://schemas.openxmlformats.org/spreadsheetml/2006/main">
  <numFmts count="4">
    <numFmt numFmtId="8" formatCode="&quot;£&quot;#,##0.00;[Red]\-&quot;£&quot;#,##0.00"/>
    <numFmt numFmtId="44" formatCode="_-&quot;£&quot;* #,##0.00_-;\-&quot;£&quot;* #,##0.00_-;_-&quot;£&quot;* &quot;-&quot;??_-;_-@_-"/>
    <numFmt numFmtId="164" formatCode="d\-mmm\-yy"/>
    <numFmt numFmtId="165" formatCode="_-&quot;£&quot;* #,##0_-;\-&quot;£&quot;* #,##0_-;_-&quot;£&quot;* &quot;-&quot;??_-;_-@_-"/>
  </numFmts>
  <fonts count="16"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u/>
      <sz val="10.6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double">
        <color indexed="55"/>
      </bottom>
      <diagonal/>
    </border>
    <border>
      <left/>
      <right/>
      <top/>
      <bottom style="thin">
        <color indexed="63"/>
      </bottom>
      <diagonal/>
    </border>
    <border>
      <left/>
      <right/>
      <top/>
      <bottom style="medium">
        <color indexed="63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5" fontId="2" fillId="0" borderId="0" xfId="0" applyNumberFormat="1" applyFont="1" applyAlignment="1">
      <alignment horizontal="center"/>
    </xf>
    <xf numFmtId="15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0" fillId="0" borderId="1" xfId="0" applyNumberFormat="1" applyBorder="1" applyAlignment="1">
      <alignment horizontal="right"/>
    </xf>
    <xf numFmtId="2" fontId="0" fillId="0" borderId="0" xfId="0" applyNumberFormat="1"/>
    <xf numFmtId="0" fontId="1" fillId="0" borderId="0" xfId="0" applyFont="1"/>
    <xf numFmtId="44" fontId="3" fillId="0" borderId="0" xfId="1" applyFont="1" applyAlignment="1">
      <alignment horizontal="right"/>
    </xf>
    <xf numFmtId="44" fontId="3" fillId="0" borderId="0" xfId="1" applyFont="1" applyAlignment="1">
      <alignment horizontal="center"/>
    </xf>
    <xf numFmtId="44" fontId="0" fillId="0" borderId="0" xfId="1" applyFont="1" applyAlignment="1">
      <alignment horizontal="right"/>
    </xf>
    <xf numFmtId="44" fontId="0" fillId="0" borderId="0" xfId="1" applyFont="1"/>
    <xf numFmtId="44" fontId="0" fillId="0" borderId="2" xfId="1" applyFont="1" applyBorder="1" applyAlignment="1">
      <alignment horizontal="right"/>
    </xf>
    <xf numFmtId="44" fontId="0" fillId="0" borderId="1" xfId="1" applyFont="1" applyBorder="1" applyAlignment="1">
      <alignment horizontal="right"/>
    </xf>
    <xf numFmtId="44" fontId="1" fillId="0" borderId="0" xfId="1" applyFont="1"/>
    <xf numFmtId="1" fontId="0" fillId="0" borderId="0" xfId="0" applyNumberFormat="1" applyAlignment="1">
      <alignment horizontal="right"/>
    </xf>
    <xf numFmtId="2" fontId="0" fillId="0" borderId="3" xfId="0" applyNumberFormat="1" applyBorder="1" applyAlignment="1">
      <alignment horizontal="right"/>
    </xf>
    <xf numFmtId="0" fontId="2" fillId="0" borderId="0" xfId="0" applyFont="1" applyAlignment="1">
      <alignment wrapText="1"/>
    </xf>
    <xf numFmtId="44" fontId="0" fillId="0" borderId="3" xfId="1" applyFont="1" applyBorder="1"/>
    <xf numFmtId="44" fontId="0" fillId="0" borderId="4" xfId="1" applyFont="1" applyBorder="1"/>
    <xf numFmtId="44" fontId="5" fillId="0" borderId="0" xfId="1" applyFont="1" applyAlignment="1">
      <alignment horizontal="right"/>
    </xf>
    <xf numFmtId="44" fontId="5" fillId="0" borderId="0" xfId="1" applyFont="1"/>
    <xf numFmtId="44" fontId="5" fillId="0" borderId="3" xfId="1" applyFont="1" applyBorder="1"/>
    <xf numFmtId="44" fontId="5" fillId="0" borderId="4" xfId="1" applyFont="1" applyBorder="1"/>
    <xf numFmtId="44" fontId="0" fillId="0" borderId="0" xfId="1" applyFont="1" applyBorder="1" applyAlignment="1">
      <alignment horizontal="right"/>
    </xf>
    <xf numFmtId="44" fontId="1" fillId="0" borderId="0" xfId="1" applyFont="1" applyBorder="1" applyAlignment="1">
      <alignment horizontal="right"/>
    </xf>
    <xf numFmtId="44" fontId="1" fillId="0" borderId="2" xfId="1" applyFont="1" applyBorder="1" applyAlignment="1">
      <alignment horizontal="right"/>
    </xf>
    <xf numFmtId="44" fontId="1" fillId="0" borderId="1" xfId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44" fontId="6" fillId="0" borderId="4" xfId="1" applyFont="1" applyBorder="1"/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horizontal="center" wrapText="1"/>
    </xf>
    <xf numFmtId="8" fontId="5" fillId="0" borderId="0" xfId="1" applyNumberFormat="1" applyFont="1" applyAlignment="1">
      <alignment horizontal="right"/>
    </xf>
    <xf numFmtId="0" fontId="8" fillId="0" borderId="0" xfId="0" applyFont="1"/>
    <xf numFmtId="44" fontId="0" fillId="0" borderId="0" xfId="0" applyNumberFormat="1"/>
    <xf numFmtId="4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0" fillId="0" borderId="0" xfId="0" applyFont="1" applyAlignment="1">
      <alignment horizontal="right"/>
    </xf>
    <xf numFmtId="0" fontId="10" fillId="0" borderId="0" xfId="0" applyFont="1"/>
    <xf numFmtId="165" fontId="8" fillId="0" borderId="0" xfId="0" applyNumberFormat="1" applyFont="1"/>
    <xf numFmtId="44" fontId="5" fillId="0" borderId="0" xfId="1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165" fontId="12" fillId="0" borderId="0" xfId="0" applyNumberFormat="1" applyFont="1"/>
    <xf numFmtId="44" fontId="2" fillId="0" borderId="0" xfId="1" applyFont="1" applyAlignment="1">
      <alignment horizontal="right"/>
    </xf>
    <xf numFmtId="14" fontId="0" fillId="0" borderId="0" xfId="0" applyNumberFormat="1" applyAlignment="1">
      <alignment horizontal="left"/>
    </xf>
    <xf numFmtId="165" fontId="0" fillId="0" borderId="0" xfId="0" applyNumberFormat="1"/>
    <xf numFmtId="0" fontId="13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164" fontId="10" fillId="0" borderId="0" xfId="0" applyNumberFormat="1" applyFont="1" applyAlignment="1">
      <alignment horizontal="left"/>
    </xf>
    <xf numFmtId="1" fontId="8" fillId="0" borderId="0" xfId="0" applyNumberFormat="1" applyFont="1" applyAlignment="1">
      <alignment horizontal="center"/>
    </xf>
    <xf numFmtId="44" fontId="10" fillId="0" borderId="0" xfId="1" applyFont="1" applyBorder="1" applyAlignment="1">
      <alignment horizontal="right"/>
    </xf>
    <xf numFmtId="44" fontId="8" fillId="0" borderId="0" xfId="0" applyNumberFormat="1" applyFont="1"/>
    <xf numFmtId="0" fontId="14" fillId="0" borderId="0" xfId="0" applyFont="1" applyAlignment="1">
      <alignment horizontal="right"/>
    </xf>
    <xf numFmtId="0" fontId="14" fillId="0" borderId="0" xfId="0" applyFont="1"/>
    <xf numFmtId="8" fontId="0" fillId="0" borderId="0" xfId="0" applyNumberFormat="1"/>
    <xf numFmtId="15" fontId="11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44" fontId="11" fillId="0" borderId="0" xfId="1" applyFont="1" applyAlignment="1">
      <alignment horizontal="right"/>
    </xf>
    <xf numFmtId="44" fontId="1" fillId="0" borderId="0" xfId="1" applyFont="1" applyFill="1" applyBorder="1" applyAlignment="1">
      <alignment horizontal="right"/>
    </xf>
    <xf numFmtId="44" fontId="1" fillId="0" borderId="0" xfId="1" applyFont="1" applyAlignment="1">
      <alignment horizontal="right"/>
    </xf>
    <xf numFmtId="44" fontId="15" fillId="0" borderId="0" xfId="2" applyNumberFormat="1" applyAlignment="1" applyProtection="1">
      <alignment horizontal="right"/>
    </xf>
    <xf numFmtId="14" fontId="0" fillId="0" borderId="0" xfId="0" applyNumberFormat="1"/>
    <xf numFmtId="8" fontId="0" fillId="0" borderId="0" xfId="1" applyNumberFormat="1" applyFont="1" applyAlignment="1">
      <alignment horizontal="right"/>
    </xf>
    <xf numFmtId="0" fontId="2" fillId="0" borderId="0" xfId="0" applyFont="1" applyAlignment="1">
      <alignment horizontal="center"/>
    </xf>
    <xf numFmtId="15" fontId="2" fillId="0" borderId="0" xfId="0" applyNumberFormat="1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91"/>
  <sheetViews>
    <sheetView tabSelected="1" zoomScaleNormal="100" workbookViewId="0">
      <pane ySplit="4" topLeftCell="A33" activePane="bottomLeft" state="frozen"/>
      <selection pane="bottomLeft" activeCell="A76" sqref="A76:K76"/>
    </sheetView>
  </sheetViews>
  <sheetFormatPr defaultColWidth="9.140625" defaultRowHeight="12.75"/>
  <cols>
    <col min="1" max="1" width="13.42578125" customWidth="1"/>
    <col min="2" max="2" width="33.140625" customWidth="1"/>
    <col min="3" max="3" width="8.140625" customWidth="1"/>
    <col min="4" max="4" width="13.7109375" customWidth="1"/>
    <col min="5" max="5" width="14.42578125" customWidth="1"/>
    <col min="6" max="6" width="15.85546875" customWidth="1"/>
    <col min="7" max="7" width="16.42578125" customWidth="1"/>
    <col min="8" max="8" width="11.42578125" customWidth="1"/>
    <col min="9" max="9" width="11" customWidth="1"/>
    <col min="10" max="10" width="13.7109375" customWidth="1"/>
    <col min="11" max="11" width="44.85546875" customWidth="1"/>
    <col min="12" max="12" width="10" bestFit="1" customWidth="1"/>
    <col min="13" max="13" width="10.85546875" bestFit="1" customWidth="1"/>
    <col min="15" max="15" width="10.85546875" bestFit="1" customWidth="1"/>
  </cols>
  <sheetData>
    <row r="1" spans="1:13" ht="15.7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</row>
    <row r="2" spans="1:13" ht="15.75">
      <c r="A2" s="87" t="s">
        <v>239</v>
      </c>
      <c r="B2" s="87"/>
      <c r="C2" s="87"/>
      <c r="D2" s="87"/>
      <c r="E2" s="87"/>
      <c r="F2" s="87"/>
      <c r="G2" s="87"/>
      <c r="H2" s="87"/>
      <c r="I2" s="87"/>
      <c r="J2" s="87"/>
    </row>
    <row r="3" spans="1:13" ht="25.5">
      <c r="A3" s="2"/>
      <c r="B3" s="18" t="s">
        <v>93</v>
      </c>
      <c r="D3" s="53" t="s">
        <v>140</v>
      </c>
      <c r="E3" s="53" t="s">
        <v>141</v>
      </c>
      <c r="F3" s="21" t="s">
        <v>142</v>
      </c>
      <c r="G3" s="21" t="s">
        <v>228</v>
      </c>
      <c r="H3" s="21"/>
      <c r="I3" s="21"/>
    </row>
    <row r="4" spans="1:13">
      <c r="A4" s="3" t="s">
        <v>2</v>
      </c>
      <c r="B4" s="3" t="s">
        <v>3</v>
      </c>
      <c r="C4" s="3" t="s">
        <v>180</v>
      </c>
      <c r="D4" s="4" t="s">
        <v>46</v>
      </c>
      <c r="E4" s="4" t="s">
        <v>139</v>
      </c>
      <c r="F4" s="4" t="s">
        <v>124</v>
      </c>
      <c r="G4" s="4" t="s">
        <v>144</v>
      </c>
      <c r="H4" s="4" t="s">
        <v>212</v>
      </c>
      <c r="I4" s="4" t="s">
        <v>213</v>
      </c>
      <c r="J4" s="3" t="s">
        <v>9</v>
      </c>
      <c r="K4" s="4" t="s">
        <v>59</v>
      </c>
    </row>
    <row r="5" spans="1:13">
      <c r="A5" s="5">
        <v>45017</v>
      </c>
      <c r="B5" s="11" t="s">
        <v>41</v>
      </c>
      <c r="C5" s="10"/>
      <c r="D5" s="16"/>
      <c r="E5" s="16"/>
      <c r="F5" s="17"/>
      <c r="G5" s="3"/>
      <c r="H5" s="3"/>
      <c r="I5" s="3"/>
      <c r="J5" s="61">
        <f>'2022-23'!J30</f>
        <v>4919.3</v>
      </c>
      <c r="K5" s="61" t="s">
        <v>251</v>
      </c>
      <c r="M5" s="50"/>
    </row>
    <row r="6" spans="1:13">
      <c r="A6" s="5">
        <v>45022</v>
      </c>
      <c r="B6" s="11" t="s">
        <v>62</v>
      </c>
      <c r="C6" s="10">
        <v>604</v>
      </c>
      <c r="D6" s="34"/>
      <c r="E6" s="34"/>
      <c r="F6" s="57">
        <v>134.80000000000001</v>
      </c>
      <c r="H6" s="23"/>
      <c r="I6" s="23"/>
      <c r="J6" s="34">
        <f>J5+D6+E6-F6-G6-H6-I6</f>
        <v>4784.5</v>
      </c>
      <c r="K6" s="50"/>
    </row>
    <row r="7" spans="1:13">
      <c r="A7" s="5">
        <v>45022</v>
      </c>
      <c r="B7" s="8" t="s">
        <v>220</v>
      </c>
      <c r="C7" s="10">
        <v>605</v>
      </c>
      <c r="D7" s="34"/>
      <c r="E7" s="34"/>
      <c r="F7" s="34"/>
      <c r="G7" s="34">
        <v>121.2</v>
      </c>
      <c r="H7" s="34"/>
      <c r="I7" s="34"/>
      <c r="J7" s="34">
        <f t="shared" ref="J7:J28" si="0">J6+D7+E7-F7-G7-H7-I7</f>
        <v>4663.3</v>
      </c>
      <c r="K7" s="50"/>
    </row>
    <row r="8" spans="1:13">
      <c r="A8" s="5">
        <v>45042</v>
      </c>
      <c r="B8" s="8" t="s">
        <v>46</v>
      </c>
      <c r="C8" s="10"/>
      <c r="D8" s="34">
        <v>5844</v>
      </c>
      <c r="E8" s="34"/>
      <c r="F8" s="34"/>
      <c r="G8" s="34"/>
      <c r="H8" s="34"/>
      <c r="I8" s="34"/>
      <c r="J8" s="34">
        <f t="shared" si="0"/>
        <v>10507.3</v>
      </c>
      <c r="K8" s="50"/>
    </row>
    <row r="9" spans="1:13">
      <c r="A9" s="5">
        <v>45062</v>
      </c>
      <c r="B9" s="8" t="s">
        <v>216</v>
      </c>
      <c r="C9" s="10">
        <v>606</v>
      </c>
      <c r="D9" s="34"/>
      <c r="E9" s="34"/>
      <c r="F9" s="34">
        <v>359.46</v>
      </c>
      <c r="G9" s="34">
        <v>40</v>
      </c>
      <c r="H9" s="34"/>
      <c r="I9" s="34"/>
      <c r="J9" s="34">
        <f t="shared" si="0"/>
        <v>10107.84</v>
      </c>
      <c r="K9" s="50"/>
    </row>
    <row r="10" spans="1:13">
      <c r="A10" s="5">
        <v>45062</v>
      </c>
      <c r="B10" s="8" t="s">
        <v>189</v>
      </c>
      <c r="C10" s="10">
        <v>607</v>
      </c>
      <c r="D10" s="34"/>
      <c r="E10" s="34"/>
      <c r="F10" s="34"/>
      <c r="G10" s="34">
        <v>75</v>
      </c>
      <c r="H10" s="34"/>
      <c r="I10" s="34"/>
      <c r="J10" s="34">
        <f t="shared" si="0"/>
        <v>10032.84</v>
      </c>
      <c r="K10" s="50"/>
    </row>
    <row r="11" spans="1:13">
      <c r="A11" s="5">
        <v>45062</v>
      </c>
      <c r="B11" s="8" t="s">
        <v>240</v>
      </c>
      <c r="C11" s="10">
        <v>608</v>
      </c>
      <c r="D11" s="34"/>
      <c r="E11" s="50"/>
      <c r="F11" s="50"/>
      <c r="G11" s="50">
        <v>233.88</v>
      </c>
      <c r="H11" s="74"/>
      <c r="I11" s="74"/>
      <c r="J11" s="34">
        <f t="shared" si="0"/>
        <v>9798.9600000000009</v>
      </c>
      <c r="K11" s="50"/>
    </row>
    <row r="12" spans="1:13">
      <c r="A12" s="5">
        <v>45078</v>
      </c>
      <c r="B12" s="11" t="s">
        <v>241</v>
      </c>
      <c r="C12" s="10">
        <v>609</v>
      </c>
      <c r="D12" s="34"/>
      <c r="E12" s="34"/>
      <c r="F12" s="34"/>
      <c r="G12" s="34">
        <v>365</v>
      </c>
      <c r="H12" s="34"/>
      <c r="I12" s="34"/>
      <c r="J12" s="34">
        <f t="shared" si="0"/>
        <v>9433.9600000000009</v>
      </c>
      <c r="K12" s="50"/>
    </row>
    <row r="13" spans="1:13">
      <c r="A13" s="5">
        <v>45110</v>
      </c>
      <c r="B13" s="8" t="s">
        <v>108</v>
      </c>
      <c r="C13" s="10">
        <v>610</v>
      </c>
      <c r="D13" s="34"/>
      <c r="E13" s="34"/>
      <c r="F13" s="34">
        <v>359.46</v>
      </c>
      <c r="G13" s="34"/>
      <c r="H13" s="34"/>
      <c r="I13" s="34"/>
      <c r="J13" s="34">
        <f t="shared" si="0"/>
        <v>9074.5000000000018</v>
      </c>
      <c r="K13" s="50"/>
    </row>
    <row r="14" spans="1:13">
      <c r="A14" s="5">
        <v>45110</v>
      </c>
      <c r="B14" s="11" t="s">
        <v>62</v>
      </c>
      <c r="C14" s="10">
        <v>611</v>
      </c>
      <c r="D14" s="34"/>
      <c r="E14" s="34"/>
      <c r="F14" s="34">
        <v>134.6</v>
      </c>
      <c r="H14" s="34"/>
      <c r="I14" s="34"/>
      <c r="J14" s="34">
        <f t="shared" si="0"/>
        <v>8939.9000000000015</v>
      </c>
      <c r="K14" s="50"/>
    </row>
    <row r="15" spans="1:13">
      <c r="A15" s="5">
        <v>45110</v>
      </c>
      <c r="B15" s="8" t="s">
        <v>220</v>
      </c>
      <c r="C15" s="10">
        <v>612</v>
      </c>
      <c r="D15" s="34"/>
      <c r="E15" s="34"/>
      <c r="F15" s="34"/>
      <c r="G15" s="34">
        <v>60</v>
      </c>
      <c r="H15" s="34"/>
      <c r="I15" s="34"/>
      <c r="J15" s="34">
        <f t="shared" si="0"/>
        <v>8879.9000000000015</v>
      </c>
      <c r="K15" s="50"/>
    </row>
    <row r="16" spans="1:13">
      <c r="A16" s="5"/>
      <c r="B16" s="8" t="s">
        <v>21</v>
      </c>
      <c r="C16" s="10">
        <v>613</v>
      </c>
      <c r="D16" s="34"/>
      <c r="E16" s="34"/>
      <c r="F16" s="34"/>
      <c r="G16" s="34">
        <v>39.950000000000003</v>
      </c>
      <c r="H16" s="34"/>
      <c r="I16" s="34"/>
      <c r="J16" s="34">
        <f t="shared" si="0"/>
        <v>8839.9500000000007</v>
      </c>
      <c r="K16" s="50"/>
    </row>
    <row r="17" spans="1:15">
      <c r="A17" s="5">
        <v>45180</v>
      </c>
      <c r="B17" s="8" t="s">
        <v>108</v>
      </c>
      <c r="C17" s="10">
        <v>614</v>
      </c>
      <c r="D17" s="34"/>
      <c r="E17" s="34"/>
      <c r="F17" s="34">
        <v>359.46</v>
      </c>
      <c r="G17" s="34"/>
      <c r="H17" s="34"/>
      <c r="I17" s="34"/>
      <c r="J17" s="34">
        <f t="shared" si="0"/>
        <v>8480.4900000000016</v>
      </c>
      <c r="K17" s="50"/>
    </row>
    <row r="18" spans="1:15">
      <c r="A18" s="5">
        <v>45193</v>
      </c>
      <c r="B18" s="8" t="s">
        <v>62</v>
      </c>
      <c r="C18" s="10">
        <v>615</v>
      </c>
      <c r="D18" s="34"/>
      <c r="E18" s="34"/>
      <c r="F18" s="34">
        <v>134.80000000000001</v>
      </c>
      <c r="G18" s="34"/>
      <c r="H18" s="34"/>
      <c r="I18" s="34"/>
      <c r="J18" s="34">
        <f t="shared" si="0"/>
        <v>8345.6900000000023</v>
      </c>
      <c r="K18" s="50"/>
    </row>
    <row r="19" spans="1:15">
      <c r="A19" s="5">
        <v>45243</v>
      </c>
      <c r="B19" s="8" t="s">
        <v>108</v>
      </c>
      <c r="C19" s="10">
        <v>616</v>
      </c>
      <c r="D19" s="34"/>
      <c r="E19" s="34"/>
      <c r="F19" s="34">
        <v>359.46</v>
      </c>
      <c r="H19" s="34"/>
      <c r="I19" s="34"/>
      <c r="J19" s="34">
        <f t="shared" si="0"/>
        <v>7986.2300000000023</v>
      </c>
      <c r="K19" s="50"/>
    </row>
    <row r="20" spans="1:15">
      <c r="A20" s="5">
        <v>45243</v>
      </c>
      <c r="B20" s="8" t="s">
        <v>242</v>
      </c>
      <c r="C20" s="10">
        <v>617</v>
      </c>
      <c r="D20" s="34"/>
      <c r="E20" s="34"/>
      <c r="F20" s="34"/>
      <c r="G20" s="34">
        <v>150</v>
      </c>
      <c r="H20" s="34"/>
      <c r="I20" s="34"/>
      <c r="J20" s="34">
        <f t="shared" si="0"/>
        <v>7836.2300000000023</v>
      </c>
      <c r="K20" s="50"/>
    </row>
    <row r="21" spans="1:15">
      <c r="A21" s="5">
        <v>45243</v>
      </c>
      <c r="B21" s="8" t="s">
        <v>227</v>
      </c>
      <c r="C21" s="10">
        <v>618</v>
      </c>
      <c r="D21" s="34"/>
      <c r="E21" s="34"/>
      <c r="F21" s="34"/>
      <c r="G21" s="25">
        <v>150</v>
      </c>
      <c r="H21" s="25"/>
      <c r="I21" s="25"/>
      <c r="J21" s="34">
        <f t="shared" si="0"/>
        <v>7686.2300000000023</v>
      </c>
      <c r="K21" s="50"/>
      <c r="M21" s="50"/>
    </row>
    <row r="22" spans="1:15">
      <c r="A22" s="5">
        <v>45243</v>
      </c>
      <c r="B22" s="8" t="s">
        <v>225</v>
      </c>
      <c r="C22" s="10">
        <v>619</v>
      </c>
      <c r="D22" s="34"/>
      <c r="E22" s="34"/>
      <c r="F22" s="50"/>
      <c r="G22" s="34">
        <v>150</v>
      </c>
      <c r="H22" s="34"/>
      <c r="I22" s="34"/>
      <c r="J22" s="34">
        <f t="shared" si="0"/>
        <v>7536.2300000000023</v>
      </c>
      <c r="K22" s="50" t="s">
        <v>243</v>
      </c>
    </row>
    <row r="23" spans="1:15">
      <c r="A23" s="5">
        <v>45243</v>
      </c>
      <c r="B23" s="8" t="s">
        <v>244</v>
      </c>
      <c r="C23" s="10">
        <v>620</v>
      </c>
      <c r="D23" s="34"/>
      <c r="E23" s="34"/>
      <c r="F23" s="34"/>
      <c r="G23" s="50"/>
      <c r="H23" s="50"/>
      <c r="I23" s="50"/>
      <c r="J23" s="34">
        <f t="shared" si="0"/>
        <v>7536.2300000000023</v>
      </c>
      <c r="K23" s="50"/>
    </row>
    <row r="24" spans="1:15">
      <c r="A24" s="5">
        <v>45299</v>
      </c>
      <c r="B24" s="8" t="s">
        <v>245</v>
      </c>
      <c r="C24" s="10">
        <v>621</v>
      </c>
      <c r="D24" s="34"/>
      <c r="E24" s="34"/>
      <c r="F24" s="82">
        <v>696.38</v>
      </c>
      <c r="H24" s="34"/>
      <c r="I24" s="34"/>
      <c r="J24" s="34">
        <f t="shared" si="0"/>
        <v>6839.8500000000022</v>
      </c>
      <c r="K24" s="50"/>
    </row>
    <row r="25" spans="1:15">
      <c r="A25" s="5">
        <v>45299</v>
      </c>
      <c r="B25" s="8" t="s">
        <v>244</v>
      </c>
      <c r="C25" s="10">
        <v>622</v>
      </c>
      <c r="D25" s="34"/>
      <c r="E25" s="34"/>
      <c r="F25" s="34"/>
      <c r="G25" s="48"/>
      <c r="H25" s="34"/>
      <c r="I25" s="34"/>
      <c r="J25" s="34">
        <f>J24+D25+E25-F25-G25-H25-I25</f>
        <v>6839.8500000000022</v>
      </c>
      <c r="K25" s="50"/>
    </row>
    <row r="26" spans="1:15">
      <c r="A26" s="5">
        <v>45299</v>
      </c>
      <c r="B26" s="8" t="s">
        <v>246</v>
      </c>
      <c r="C26" s="10">
        <v>623</v>
      </c>
      <c r="D26" s="34"/>
      <c r="F26" s="34"/>
      <c r="G26" s="74">
        <v>36</v>
      </c>
      <c r="H26" s="34"/>
      <c r="I26" s="34"/>
      <c r="J26" s="34">
        <f>J25+D26+E29-F26-G25-H26-I26</f>
        <v>6839.8500000000022</v>
      </c>
      <c r="K26" s="50"/>
    </row>
    <row r="27" spans="1:15">
      <c r="A27" s="5">
        <v>45299</v>
      </c>
      <c r="B27" s="8" t="s">
        <v>62</v>
      </c>
      <c r="C27" s="10">
        <v>624</v>
      </c>
      <c r="D27" s="34"/>
      <c r="E27" s="34"/>
      <c r="F27" s="34"/>
      <c r="G27" s="74">
        <v>134.6</v>
      </c>
      <c r="J27" s="34">
        <f t="shared" si="0"/>
        <v>6705.2500000000018</v>
      </c>
      <c r="K27" s="50"/>
    </row>
    <row r="28" spans="1:15">
      <c r="A28" s="5"/>
      <c r="B28" s="8"/>
      <c r="C28" s="10"/>
      <c r="D28" s="34"/>
      <c r="E28" s="34"/>
      <c r="F28" s="34"/>
      <c r="G28" s="34"/>
      <c r="H28" s="34"/>
      <c r="I28" s="34"/>
      <c r="J28" s="34">
        <f t="shared" si="0"/>
        <v>6705.2500000000018</v>
      </c>
      <c r="K28" s="50"/>
    </row>
    <row r="29" spans="1:15" ht="13.5">
      <c r="A29" s="5"/>
      <c r="B29" s="8"/>
      <c r="C29" s="10"/>
      <c r="D29" s="34"/>
      <c r="E29" s="34"/>
      <c r="F29" s="34"/>
      <c r="G29" s="80"/>
      <c r="H29" s="34"/>
      <c r="I29" s="34"/>
      <c r="J29" s="34"/>
      <c r="K29" s="50"/>
    </row>
    <row r="30" spans="1:15" ht="13.5" thickBot="1">
      <c r="A30" s="12"/>
      <c r="B30" s="13" t="s">
        <v>35</v>
      </c>
      <c r="C30" s="10"/>
      <c r="D30" s="40">
        <f t="shared" ref="D30:I30" si="1">SUM(D6:D29)</f>
        <v>5844</v>
      </c>
      <c r="E30" s="40">
        <f>SUM(E6:E29)</f>
        <v>0</v>
      </c>
      <c r="F30" s="40">
        <f t="shared" si="1"/>
        <v>2538.42</v>
      </c>
      <c r="G30" s="40">
        <f t="shared" si="1"/>
        <v>1555.6299999999999</v>
      </c>
      <c r="H30" s="40">
        <f t="shared" si="1"/>
        <v>0</v>
      </c>
      <c r="I30" s="40">
        <f t="shared" si="1"/>
        <v>0</v>
      </c>
      <c r="J30" s="40">
        <f>J5+D30+E30-F30-G30-H30-I30</f>
        <v>6669.2499999999991</v>
      </c>
      <c r="K30" t="s">
        <v>249</v>
      </c>
      <c r="L30" s="51"/>
      <c r="O30" s="50"/>
    </row>
    <row r="31" spans="1:15" ht="13.5" thickTop="1">
      <c r="A31" s="5"/>
      <c r="B31" s="11"/>
      <c r="C31" s="10"/>
      <c r="D31" s="7"/>
      <c r="E31" s="7"/>
      <c r="F31" s="7"/>
      <c r="G31" s="6"/>
      <c r="H31" s="6"/>
      <c r="I31" s="6"/>
      <c r="J31" s="7"/>
    </row>
    <row r="32" spans="1:15">
      <c r="A32" s="14" t="s">
        <v>36</v>
      </c>
      <c r="B32" s="11"/>
      <c r="C32" s="10"/>
      <c r="D32" s="7"/>
      <c r="E32" s="7"/>
      <c r="F32" s="7"/>
      <c r="G32" s="6"/>
      <c r="H32" s="6"/>
      <c r="I32" s="6"/>
      <c r="J32" s="7"/>
    </row>
    <row r="33" spans="1:13">
      <c r="A33" s="15" t="s">
        <v>37</v>
      </c>
      <c r="B33" s="11"/>
      <c r="C33" s="10"/>
      <c r="E33" s="17" t="s">
        <v>38</v>
      </c>
      <c r="G33" s="3"/>
      <c r="H33" s="3"/>
      <c r="I33" s="3"/>
      <c r="J33" s="16" t="s">
        <v>9</v>
      </c>
    </row>
    <row r="34" spans="1:13">
      <c r="A34" s="5">
        <f>A5</f>
        <v>45017</v>
      </c>
      <c r="B34" s="11" t="s">
        <v>41</v>
      </c>
      <c r="C34" s="10"/>
      <c r="E34" s="17"/>
      <c r="G34" s="3"/>
      <c r="H34" s="3"/>
      <c r="I34" s="3"/>
      <c r="J34" s="22">
        <f>'2022-23'!J47</f>
        <v>745.74</v>
      </c>
      <c r="K34" s="22" t="s">
        <v>250</v>
      </c>
      <c r="M34" s="50"/>
    </row>
    <row r="35" spans="1:13">
      <c r="A35" s="5" t="s">
        <v>168</v>
      </c>
      <c r="B35" s="62" t="s">
        <v>40</v>
      </c>
      <c r="E35" s="24">
        <v>0.57999999999999996</v>
      </c>
      <c r="G35" s="6"/>
      <c r="H35" s="6"/>
      <c r="I35" s="6"/>
      <c r="J35" s="34">
        <f t="shared" ref="J35:J46" si="2">J34+E35</f>
        <v>746.32</v>
      </c>
    </row>
    <row r="36" spans="1:13">
      <c r="A36" s="5" t="s">
        <v>169</v>
      </c>
      <c r="B36" s="11" t="s">
        <v>40</v>
      </c>
      <c r="E36" s="24">
        <v>0.73</v>
      </c>
      <c r="G36" s="6"/>
      <c r="H36" s="6"/>
      <c r="I36" s="6"/>
      <c r="J36" s="34">
        <f t="shared" si="2"/>
        <v>747.05000000000007</v>
      </c>
    </row>
    <row r="37" spans="1:13">
      <c r="A37" s="5" t="s">
        <v>170</v>
      </c>
      <c r="B37" s="11" t="s">
        <v>40</v>
      </c>
      <c r="E37" s="24">
        <v>0.71</v>
      </c>
      <c r="G37" s="7"/>
      <c r="H37" s="7"/>
      <c r="I37" s="7"/>
      <c r="J37" s="34">
        <f t="shared" si="2"/>
        <v>747.7600000000001</v>
      </c>
    </row>
    <row r="38" spans="1:13">
      <c r="A38" s="5" t="s">
        <v>171</v>
      </c>
      <c r="B38" s="11" t="s">
        <v>40</v>
      </c>
      <c r="E38" s="24">
        <v>0.84</v>
      </c>
      <c r="G38" s="6"/>
      <c r="H38" s="6"/>
      <c r="I38" s="6"/>
      <c r="J38" s="34">
        <f t="shared" si="2"/>
        <v>748.60000000000014</v>
      </c>
    </row>
    <row r="39" spans="1:13">
      <c r="A39" s="5" t="s">
        <v>172</v>
      </c>
      <c r="B39" s="11" t="s">
        <v>40</v>
      </c>
      <c r="E39" s="24">
        <v>0.89</v>
      </c>
      <c r="G39" s="6"/>
      <c r="H39" s="6"/>
      <c r="I39" s="6"/>
      <c r="J39" s="34">
        <f t="shared" si="2"/>
        <v>749.49000000000012</v>
      </c>
      <c r="K39" s="6"/>
    </row>
    <row r="40" spans="1:13">
      <c r="A40" s="5" t="s">
        <v>173</v>
      </c>
      <c r="B40" s="11" t="s">
        <v>40</v>
      </c>
      <c r="E40" s="24">
        <v>0.86</v>
      </c>
      <c r="J40" s="34">
        <f t="shared" si="2"/>
        <v>750.35000000000014</v>
      </c>
    </row>
    <row r="41" spans="1:13">
      <c r="A41" s="5" t="s">
        <v>174</v>
      </c>
      <c r="B41" s="11" t="s">
        <v>40</v>
      </c>
      <c r="E41" s="24">
        <v>0.95</v>
      </c>
      <c r="J41" s="34">
        <f t="shared" si="2"/>
        <v>751.30000000000018</v>
      </c>
    </row>
    <row r="42" spans="1:13">
      <c r="A42" s="5" t="s">
        <v>175</v>
      </c>
      <c r="B42" s="11" t="s">
        <v>40</v>
      </c>
      <c r="E42" s="24">
        <v>0.9</v>
      </c>
      <c r="J42" s="34">
        <f t="shared" si="2"/>
        <v>752.20000000000016</v>
      </c>
      <c r="K42" s="81">
        <v>45261</v>
      </c>
    </row>
    <row r="43" spans="1:13">
      <c r="A43" s="5" t="s">
        <v>176</v>
      </c>
      <c r="B43" s="11" t="s">
        <v>40</v>
      </c>
      <c r="E43" s="24">
        <v>0.87</v>
      </c>
      <c r="J43" s="34">
        <f t="shared" si="2"/>
        <v>753.07000000000016</v>
      </c>
    </row>
    <row r="44" spans="1:13">
      <c r="A44" s="5" t="s">
        <v>177</v>
      </c>
      <c r="B44" s="11" t="s">
        <v>40</v>
      </c>
      <c r="E44" s="24">
        <v>0.99</v>
      </c>
      <c r="J44" s="34">
        <f t="shared" si="2"/>
        <v>754.06000000000017</v>
      </c>
    </row>
    <row r="45" spans="1:13">
      <c r="A45" s="5" t="s">
        <v>178</v>
      </c>
      <c r="B45" s="11" t="s">
        <v>40</v>
      </c>
      <c r="E45" s="24">
        <v>0.87</v>
      </c>
      <c r="J45" s="34">
        <f t="shared" si="2"/>
        <v>754.93000000000018</v>
      </c>
    </row>
    <row r="46" spans="1:13">
      <c r="A46" s="5" t="s">
        <v>179</v>
      </c>
      <c r="B46" s="11" t="s">
        <v>40</v>
      </c>
      <c r="E46" s="24">
        <v>0.84</v>
      </c>
      <c r="J46" s="34">
        <f t="shared" si="2"/>
        <v>755.77000000000021</v>
      </c>
    </row>
    <row r="47" spans="1:13">
      <c r="A47" s="5"/>
      <c r="B47" s="13" t="s">
        <v>35</v>
      </c>
      <c r="C47" s="10"/>
      <c r="E47" s="41">
        <f>SUM(E35:E46)</f>
        <v>10.029999999999999</v>
      </c>
      <c r="F47" s="21"/>
      <c r="G47" s="42"/>
      <c r="H47" s="42"/>
      <c r="I47" s="42"/>
      <c r="J47" s="41">
        <f>J34+E47</f>
        <v>755.77</v>
      </c>
      <c r="K47" t="s">
        <v>250</v>
      </c>
    </row>
    <row r="49" spans="1:10">
      <c r="B49" s="13" t="s">
        <v>148</v>
      </c>
      <c r="C49" s="10"/>
      <c r="D49" s="39">
        <f>D30+D47</f>
        <v>5844</v>
      </c>
      <c r="E49" s="39">
        <f t="shared" ref="E49:J49" si="3">E30+E47</f>
        <v>10.029999999999999</v>
      </c>
      <c r="F49" s="39">
        <f t="shared" si="3"/>
        <v>2538.42</v>
      </c>
      <c r="G49" s="39">
        <f t="shared" si="3"/>
        <v>1555.6299999999999</v>
      </c>
      <c r="H49" s="39">
        <f t="shared" si="3"/>
        <v>0</v>
      </c>
      <c r="I49" s="39">
        <f t="shared" si="3"/>
        <v>0</v>
      </c>
      <c r="J49" s="39">
        <f t="shared" si="3"/>
        <v>7425.0199999999986</v>
      </c>
    </row>
    <row r="52" spans="1:10" ht="15.75">
      <c r="A52" s="87" t="s">
        <v>73</v>
      </c>
      <c r="B52" s="87"/>
      <c r="C52" s="87"/>
      <c r="D52" s="87"/>
      <c r="E52" s="87"/>
      <c r="F52" s="87"/>
      <c r="G52" s="87"/>
      <c r="H52" s="87"/>
      <c r="I52" s="87"/>
      <c r="J52" s="87"/>
    </row>
    <row r="54" spans="1:10">
      <c r="A54" s="88" t="s">
        <v>232</v>
      </c>
      <c r="B54" s="88"/>
      <c r="C54" s="88"/>
      <c r="D54" s="88"/>
      <c r="E54" s="88"/>
      <c r="F54" s="88"/>
      <c r="G54" s="88"/>
      <c r="H54" s="88"/>
      <c r="I54" s="88"/>
      <c r="J54" s="88"/>
    </row>
    <row r="56" spans="1:10" ht="15.75">
      <c r="A56" s="89" t="s">
        <v>75</v>
      </c>
      <c r="B56" s="89"/>
      <c r="C56" s="89"/>
      <c r="D56" s="89"/>
      <c r="E56" s="89"/>
      <c r="F56" s="89"/>
      <c r="G56" s="89"/>
      <c r="H56" s="89"/>
      <c r="I56" s="89"/>
      <c r="J56" s="89"/>
    </row>
    <row r="58" spans="1:10">
      <c r="A58" s="83" t="s">
        <v>76</v>
      </c>
      <c r="B58" s="83"/>
      <c r="C58" s="83"/>
      <c r="F58" s="83" t="s">
        <v>77</v>
      </c>
      <c r="G58" s="83"/>
      <c r="H58" s="83"/>
      <c r="I58" s="83"/>
      <c r="J58" s="83"/>
    </row>
    <row r="60" spans="1:10">
      <c r="A60" s="83" t="s">
        <v>233</v>
      </c>
      <c r="B60" s="83"/>
      <c r="C60" s="83"/>
      <c r="F60" s="84" t="s">
        <v>234</v>
      </c>
      <c r="G60" s="84"/>
      <c r="H60" s="84"/>
      <c r="I60" s="84"/>
      <c r="J60" s="84"/>
    </row>
    <row r="61" spans="1:10">
      <c r="A61" s="2" t="s">
        <v>78</v>
      </c>
      <c r="F61" s="2" t="s">
        <v>78</v>
      </c>
    </row>
    <row r="62" spans="1:10">
      <c r="A62" t="s">
        <v>66</v>
      </c>
      <c r="B62" s="6"/>
      <c r="D62" s="35">
        <f>J5</f>
        <v>4919.3</v>
      </c>
      <c r="F62" t="s">
        <v>66</v>
      </c>
      <c r="G62" s="8"/>
      <c r="H62" s="8"/>
      <c r="I62" s="8"/>
      <c r="J62" s="35">
        <f>J30</f>
        <v>6669.2499999999991</v>
      </c>
    </row>
    <row r="63" spans="1:10" ht="13.5" thickBot="1">
      <c r="A63" t="s">
        <v>79</v>
      </c>
      <c r="B63" s="6"/>
      <c r="D63" s="36">
        <f>J34</f>
        <v>745.74</v>
      </c>
      <c r="F63" t="s">
        <v>79</v>
      </c>
      <c r="J63" s="37">
        <f>J47</f>
        <v>755.77</v>
      </c>
    </row>
    <row r="64" spans="1:10">
      <c r="B64" s="1" t="s">
        <v>48</v>
      </c>
      <c r="D64" s="35">
        <f>SUM(D62:D63)</f>
        <v>5665.04</v>
      </c>
      <c r="J64" s="35">
        <f>SUM(J62:J63)</f>
        <v>7425.0199999999986</v>
      </c>
    </row>
    <row r="65" spans="1:11">
      <c r="B65" s="1"/>
      <c r="D65" s="35"/>
      <c r="F65" t="s">
        <v>147</v>
      </c>
      <c r="H65" t="s">
        <v>231</v>
      </c>
      <c r="J65" s="7"/>
      <c r="K65" s="35"/>
    </row>
    <row r="66" spans="1:11">
      <c r="B66" s="1"/>
      <c r="D66" s="35"/>
      <c r="J66" s="7"/>
      <c r="K66" s="35"/>
    </row>
    <row r="67" spans="1:11">
      <c r="B67" s="1"/>
      <c r="D67" s="35"/>
      <c r="J67" s="7"/>
      <c r="K67" s="35"/>
    </row>
    <row r="68" spans="1:11">
      <c r="B68" s="1"/>
      <c r="D68" s="36"/>
      <c r="F68" s="6"/>
      <c r="G68" s="29"/>
      <c r="H68" s="29"/>
      <c r="I68" s="29"/>
      <c r="J68" s="7"/>
      <c r="K68" s="35"/>
    </row>
    <row r="69" spans="1:11">
      <c r="A69" s="21" t="s">
        <v>80</v>
      </c>
      <c r="B69" s="21" t="s">
        <v>248</v>
      </c>
      <c r="D69" s="35">
        <f>D64-D68</f>
        <v>5665.04</v>
      </c>
      <c r="F69" s="6"/>
      <c r="G69" s="29"/>
      <c r="H69" s="29"/>
      <c r="I69" s="29"/>
      <c r="J69" s="7"/>
      <c r="K69" s="35"/>
    </row>
    <row r="70" spans="1:11" ht="13.5" thickBot="1">
      <c r="A70" t="s">
        <v>81</v>
      </c>
      <c r="B70" t="s">
        <v>182</v>
      </c>
      <c r="D70" s="37">
        <f>D49+E49</f>
        <v>5854.03</v>
      </c>
      <c r="J70" s="7"/>
      <c r="K70" s="35"/>
    </row>
    <row r="71" spans="1:11">
      <c r="A71" s="21" t="s">
        <v>82</v>
      </c>
      <c r="D71" s="35">
        <f>SUM(D69:D70)</f>
        <v>11519.07</v>
      </c>
      <c r="F71" s="2"/>
      <c r="J71" s="36">
        <f>SUM(J66:J68)</f>
        <v>0</v>
      </c>
    </row>
    <row r="72" spans="1:11">
      <c r="A72" t="s">
        <v>83</v>
      </c>
      <c r="B72" t="s">
        <v>182</v>
      </c>
      <c r="D72" s="35">
        <f>F49+G49+H49+I49</f>
        <v>4094.05</v>
      </c>
      <c r="J72" s="35">
        <f>J64-J71</f>
        <v>7425.0199999999986</v>
      </c>
    </row>
    <row r="73" spans="1:11">
      <c r="D73" s="35"/>
      <c r="J73" s="35"/>
    </row>
    <row r="74" spans="1:11" ht="16.5" thickBot="1">
      <c r="A74" s="31"/>
      <c r="B74" s="43" t="s">
        <v>235</v>
      </c>
      <c r="D74" s="44">
        <f>D71-D72</f>
        <v>7425.0199999999995</v>
      </c>
      <c r="E74" s="45"/>
      <c r="F74" s="43" t="s">
        <v>84</v>
      </c>
      <c r="G74" s="47" t="s">
        <v>236</v>
      </c>
      <c r="I74" s="45"/>
      <c r="J74" s="44">
        <f>J72</f>
        <v>7425.0199999999986</v>
      </c>
    </row>
    <row r="76" spans="1:11" ht="18" customHeight="1">
      <c r="A76" s="85" t="s">
        <v>252</v>
      </c>
      <c r="B76" s="85"/>
      <c r="C76" s="85"/>
      <c r="D76" s="85"/>
      <c r="E76" s="85"/>
      <c r="F76" s="85"/>
      <c r="G76" s="85"/>
      <c r="H76" s="85"/>
      <c r="I76" s="85"/>
      <c r="J76" s="85"/>
      <c r="K76" s="85"/>
    </row>
    <row r="77" spans="1:11" ht="18">
      <c r="A77" s="86" t="s">
        <v>247</v>
      </c>
      <c r="B77" s="86"/>
      <c r="C77" s="86"/>
      <c r="D77" s="86"/>
      <c r="E77" s="86"/>
      <c r="F77" s="86"/>
      <c r="G77" s="86"/>
      <c r="H77" s="86"/>
      <c r="I77" s="86"/>
      <c r="J77" s="86"/>
      <c r="K77" s="86"/>
    </row>
    <row r="81" spans="1:9" ht="18">
      <c r="A81" s="49"/>
      <c r="B81" s="49"/>
      <c r="D81" s="54" t="s">
        <v>208</v>
      </c>
      <c r="E81" s="54" t="s">
        <v>237</v>
      </c>
      <c r="F81" s="52"/>
      <c r="G81" s="21"/>
      <c r="H81" s="21"/>
      <c r="I81" s="21"/>
    </row>
    <row r="82" spans="1:9" ht="18">
      <c r="A82" s="55" t="s">
        <v>118</v>
      </c>
      <c r="B82" s="49" t="s">
        <v>119</v>
      </c>
      <c r="D82" s="56">
        <f>'2022-23'!E82</f>
        <v>4204.1200000000026</v>
      </c>
      <c r="E82" s="56">
        <f>D88</f>
        <v>5665.1000000000022</v>
      </c>
      <c r="F82" s="56"/>
    </row>
    <row r="83" spans="1:9" ht="18">
      <c r="A83" s="55" t="s">
        <v>120</v>
      </c>
      <c r="B83" s="49" t="s">
        <v>46</v>
      </c>
      <c r="D83" s="56">
        <f>'2022-23'!E83</f>
        <v>5844</v>
      </c>
      <c r="E83" s="56">
        <f>D49</f>
        <v>5844</v>
      </c>
      <c r="F83" s="56"/>
    </row>
    <row r="84" spans="1:9" ht="18">
      <c r="A84" s="55" t="s">
        <v>121</v>
      </c>
      <c r="B84" s="49" t="s">
        <v>122</v>
      </c>
      <c r="D84" s="56">
        <f>'2022-23'!E84</f>
        <v>3.25</v>
      </c>
      <c r="E84" s="56">
        <f>E49</f>
        <v>10.029999999999999</v>
      </c>
      <c r="F84" s="56"/>
    </row>
    <row r="85" spans="1:9" ht="18">
      <c r="A85" s="55" t="s">
        <v>123</v>
      </c>
      <c r="B85" s="49" t="s">
        <v>124</v>
      </c>
      <c r="D85" s="56">
        <f>'2022-23'!E85</f>
        <v>2867.17</v>
      </c>
      <c r="E85" s="56">
        <f>F49</f>
        <v>2538.42</v>
      </c>
      <c r="F85" s="56"/>
      <c r="G85" s="60"/>
      <c r="H85" s="60"/>
      <c r="I85" s="60"/>
    </row>
    <row r="86" spans="1:9" ht="18">
      <c r="A86" s="55" t="s">
        <v>125</v>
      </c>
      <c r="B86" s="49" t="s">
        <v>126</v>
      </c>
      <c r="D86" s="56">
        <f>'2022-23'!E86</f>
        <v>0</v>
      </c>
      <c r="E86" s="56">
        <v>0</v>
      </c>
      <c r="F86" s="56"/>
      <c r="G86" s="56"/>
      <c r="H86" s="56"/>
      <c r="I86" s="56"/>
    </row>
    <row r="87" spans="1:9" ht="18">
      <c r="A87" s="55" t="s">
        <v>127</v>
      </c>
      <c r="B87" s="49" t="s">
        <v>128</v>
      </c>
      <c r="D87" s="56">
        <f>'2022-23'!E87</f>
        <v>1519.1</v>
      </c>
      <c r="E87" s="56">
        <f>G49+H49+I49</f>
        <v>1555.6299999999999</v>
      </c>
      <c r="F87" s="56"/>
      <c r="G87" s="56"/>
      <c r="H87" s="56"/>
      <c r="I87" s="56"/>
    </row>
    <row r="88" spans="1:9" ht="18">
      <c r="A88" s="55" t="s">
        <v>129</v>
      </c>
      <c r="B88" s="49" t="s">
        <v>130</v>
      </c>
      <c r="D88" s="56">
        <f>'2022-23'!E88</f>
        <v>5665.1000000000022</v>
      </c>
      <c r="E88" s="56">
        <f>E82+E83+E84-E85-E86-E87</f>
        <v>7425.0800000000027</v>
      </c>
      <c r="F88" s="56"/>
    </row>
    <row r="89" spans="1:9" ht="18">
      <c r="A89" s="55" t="s">
        <v>131</v>
      </c>
      <c r="B89" s="49" t="s">
        <v>132</v>
      </c>
      <c r="D89" s="56">
        <f>'2022-23'!E89</f>
        <v>5665.04</v>
      </c>
      <c r="E89" s="56">
        <f>J74</f>
        <v>7425.0199999999986</v>
      </c>
      <c r="F89" s="56"/>
    </row>
    <row r="90" spans="1:9" ht="18">
      <c r="A90" s="55" t="s">
        <v>133</v>
      </c>
      <c r="B90" s="49" t="s">
        <v>134</v>
      </c>
      <c r="D90" s="56">
        <f>'2022-23'!E90</f>
        <v>625</v>
      </c>
      <c r="E90" s="56">
        <v>3060</v>
      </c>
      <c r="F90" s="56"/>
    </row>
    <row r="91" spans="1:9" ht="18">
      <c r="A91" s="55" t="s">
        <v>135</v>
      </c>
      <c r="B91" s="49" t="s">
        <v>136</v>
      </c>
      <c r="D91" s="56">
        <f>'2022-23'!E91</f>
        <v>0</v>
      </c>
      <c r="E91" s="56">
        <v>0</v>
      </c>
      <c r="F91" s="56"/>
    </row>
  </sheetData>
  <mergeCells count="11">
    <mergeCell ref="A60:C60"/>
    <mergeCell ref="F60:J60"/>
    <mergeCell ref="A76:K76"/>
    <mergeCell ref="A77:K77"/>
    <mergeCell ref="A1:J1"/>
    <mergeCell ref="A2:J2"/>
    <mergeCell ref="A52:J52"/>
    <mergeCell ref="A54:J54"/>
    <mergeCell ref="A56:J56"/>
    <mergeCell ref="A58:C58"/>
    <mergeCell ref="F58:J58"/>
  </mergeCells>
  <printOptions horizontalCentered="1" verticalCentered="1" gridLines="1"/>
  <pageMargins left="3.937007874015748E-2" right="3.937007874015748E-2" top="0.15748031496062992" bottom="0.15748031496062992" header="0.11811023622047244" footer="0.11811023622047244"/>
  <pageSetup paperSize="9" scale="56" firstPageNumber="0" fitToWidth="0" orientation="landscape" r:id="rId1"/>
  <headerFooter alignWithMargins="0"/>
  <rowBreaks count="2" manualBreakCount="2">
    <brk id="47" max="16383" man="1"/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91"/>
  <sheetViews>
    <sheetView zoomScale="106" zoomScaleNormal="106" workbookViewId="0">
      <pane ySplit="4" topLeftCell="A75" activePane="bottomLeft" state="frozen"/>
      <selection pane="bottomLeft" activeCell="D72" sqref="D72"/>
    </sheetView>
  </sheetViews>
  <sheetFormatPr defaultColWidth="9.140625" defaultRowHeight="12.75"/>
  <cols>
    <col min="1" max="1" width="13.42578125" customWidth="1"/>
    <col min="2" max="2" width="33.140625" customWidth="1"/>
    <col min="3" max="3" width="8.140625" customWidth="1"/>
    <col min="4" max="4" width="13.7109375" customWidth="1"/>
    <col min="5" max="5" width="14.42578125" customWidth="1"/>
    <col min="6" max="6" width="15.85546875" customWidth="1"/>
    <col min="7" max="7" width="16.42578125" customWidth="1"/>
    <col min="8" max="8" width="11.42578125" customWidth="1"/>
    <col min="9" max="9" width="9.85546875" customWidth="1"/>
    <col min="10" max="10" width="13.7109375" customWidth="1"/>
    <col min="11" max="11" width="14.140625" customWidth="1"/>
    <col min="12" max="12" width="10" bestFit="1" customWidth="1"/>
    <col min="13" max="13" width="10.85546875" bestFit="1" customWidth="1"/>
    <col min="15" max="15" width="10.85546875" bestFit="1" customWidth="1"/>
  </cols>
  <sheetData>
    <row r="1" spans="1:13" ht="15.7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</row>
    <row r="2" spans="1:13" ht="15.75">
      <c r="A2" s="87" t="s">
        <v>204</v>
      </c>
      <c r="B2" s="87"/>
      <c r="C2" s="87"/>
      <c r="D2" s="87"/>
      <c r="E2" s="87"/>
      <c r="F2" s="87"/>
      <c r="G2" s="87"/>
      <c r="H2" s="87"/>
      <c r="I2" s="87"/>
      <c r="J2" s="87"/>
    </row>
    <row r="3" spans="1:13" ht="25.5">
      <c r="A3" s="2"/>
      <c r="B3" s="18" t="s">
        <v>93</v>
      </c>
      <c r="D3" s="53" t="s">
        <v>140</v>
      </c>
      <c r="E3" s="53" t="s">
        <v>141</v>
      </c>
      <c r="F3" s="21" t="s">
        <v>142</v>
      </c>
      <c r="G3" s="21" t="s">
        <v>228</v>
      </c>
      <c r="H3" s="21"/>
      <c r="I3" s="21"/>
    </row>
    <row r="4" spans="1:13">
      <c r="A4" s="3" t="s">
        <v>2</v>
      </c>
      <c r="B4" s="3" t="s">
        <v>3</v>
      </c>
      <c r="C4" s="3" t="s">
        <v>180</v>
      </c>
      <c r="D4" s="4" t="s">
        <v>46</v>
      </c>
      <c r="E4" s="4" t="s">
        <v>139</v>
      </c>
      <c r="F4" s="4" t="s">
        <v>124</v>
      </c>
      <c r="G4" s="4" t="s">
        <v>144</v>
      </c>
      <c r="H4" s="4" t="s">
        <v>212</v>
      </c>
      <c r="I4" s="4" t="s">
        <v>213</v>
      </c>
      <c r="J4" s="3" t="s">
        <v>9</v>
      </c>
      <c r="K4" s="4" t="s">
        <v>59</v>
      </c>
    </row>
    <row r="5" spans="1:13">
      <c r="A5" s="5">
        <v>44652</v>
      </c>
      <c r="B5" s="11" t="s">
        <v>41</v>
      </c>
      <c r="C5" s="10"/>
      <c r="D5" s="16"/>
      <c r="E5" s="16"/>
      <c r="F5" s="17"/>
      <c r="G5" s="3"/>
      <c r="H5" s="3"/>
      <c r="I5" s="3"/>
      <c r="J5" s="61">
        <f>'2021-22'!H34</f>
        <v>3461.5699999999993</v>
      </c>
      <c r="K5" t="s">
        <v>211</v>
      </c>
      <c r="M5" s="50"/>
    </row>
    <row r="6" spans="1:13">
      <c r="A6" s="5">
        <v>44652</v>
      </c>
      <c r="B6" s="11" t="s">
        <v>62</v>
      </c>
      <c r="C6" s="10">
        <v>581</v>
      </c>
      <c r="D6" s="34"/>
      <c r="E6" s="34"/>
      <c r="F6" s="57">
        <v>132.4</v>
      </c>
      <c r="H6" s="23"/>
      <c r="I6" s="23"/>
      <c r="J6" s="34">
        <f>J5+D6+E6-F6-G6-H6-IF6</f>
        <v>3329.1699999999992</v>
      </c>
      <c r="K6" s="50"/>
    </row>
    <row r="7" spans="1:13">
      <c r="A7" s="5">
        <v>44663</v>
      </c>
      <c r="B7" s="8" t="s">
        <v>220</v>
      </c>
      <c r="C7" s="10">
        <v>582</v>
      </c>
      <c r="D7" s="34"/>
      <c r="E7" s="34"/>
      <c r="F7" s="34"/>
      <c r="G7" s="34">
        <v>101</v>
      </c>
      <c r="H7" s="34"/>
      <c r="I7" s="34">
        <v>20.2</v>
      </c>
      <c r="J7" s="34">
        <f>J6+D7+E7-F7-G7-H7-I7</f>
        <v>3207.9699999999993</v>
      </c>
      <c r="K7" s="50"/>
    </row>
    <row r="8" spans="1:13">
      <c r="A8" s="5">
        <v>44663</v>
      </c>
      <c r="B8" s="8" t="s">
        <v>221</v>
      </c>
      <c r="C8" s="10">
        <v>583</v>
      </c>
      <c r="D8" s="34"/>
      <c r="E8" s="34"/>
      <c r="F8" s="34"/>
      <c r="G8" s="34">
        <v>120</v>
      </c>
      <c r="H8" s="34"/>
      <c r="I8" s="34"/>
      <c r="J8" s="34">
        <f t="shared" ref="J8:J29" si="0">J7+D8+E8-F8-G8-H8-I8</f>
        <v>3087.9699999999993</v>
      </c>
      <c r="K8" s="50"/>
    </row>
    <row r="9" spans="1:13">
      <c r="A9" s="5">
        <v>44679</v>
      </c>
      <c r="B9" s="8" t="s">
        <v>187</v>
      </c>
      <c r="C9" s="10"/>
      <c r="D9" s="34">
        <v>5844</v>
      </c>
      <c r="E9" s="50"/>
      <c r="F9" s="50"/>
      <c r="G9" s="50"/>
      <c r="H9" s="74"/>
      <c r="I9" s="74"/>
      <c r="J9" s="34">
        <f t="shared" si="0"/>
        <v>8931.9699999999993</v>
      </c>
      <c r="K9" s="50"/>
    </row>
    <row r="10" spans="1:13">
      <c r="A10" s="5">
        <v>44689</v>
      </c>
      <c r="B10" s="8" t="s">
        <v>108</v>
      </c>
      <c r="C10" s="10">
        <v>584</v>
      </c>
      <c r="D10" s="34"/>
      <c r="E10" s="50"/>
      <c r="F10" s="50">
        <v>363.07</v>
      </c>
      <c r="G10" s="50">
        <v>40</v>
      </c>
      <c r="H10" s="74"/>
      <c r="I10" s="74"/>
      <c r="J10" s="34">
        <f t="shared" si="0"/>
        <v>8528.9</v>
      </c>
      <c r="K10" s="50"/>
    </row>
    <row r="11" spans="1:13">
      <c r="A11" s="5">
        <v>44690</v>
      </c>
      <c r="B11" s="11" t="s">
        <v>214</v>
      </c>
      <c r="C11" s="10">
        <v>585</v>
      </c>
      <c r="D11" s="34"/>
      <c r="E11" s="34"/>
      <c r="F11" s="34"/>
      <c r="G11" s="34">
        <v>75</v>
      </c>
      <c r="H11" s="34"/>
      <c r="I11" s="34"/>
      <c r="J11" s="34">
        <f t="shared" si="0"/>
        <v>8453.9</v>
      </c>
      <c r="K11" s="50"/>
    </row>
    <row r="12" spans="1:13">
      <c r="A12" s="5">
        <v>44711</v>
      </c>
      <c r="B12" s="8" t="s">
        <v>215</v>
      </c>
      <c r="C12" s="10">
        <v>586</v>
      </c>
      <c r="D12" s="34"/>
      <c r="E12" s="34"/>
      <c r="F12" s="34"/>
      <c r="G12" s="34">
        <v>355</v>
      </c>
      <c r="H12" s="34"/>
      <c r="I12" s="34"/>
      <c r="J12" s="34">
        <f t="shared" si="0"/>
        <v>8098.9</v>
      </c>
      <c r="K12" s="50"/>
    </row>
    <row r="13" spans="1:13">
      <c r="A13" s="5">
        <v>44753</v>
      </c>
      <c r="B13" s="8" t="s">
        <v>216</v>
      </c>
      <c r="C13" s="10">
        <v>587</v>
      </c>
      <c r="D13" s="34"/>
      <c r="E13" s="34"/>
      <c r="F13" s="34">
        <v>399.46</v>
      </c>
      <c r="G13" s="34"/>
      <c r="H13" s="34"/>
      <c r="I13" s="34"/>
      <c r="J13" s="34">
        <f t="shared" si="0"/>
        <v>7699.44</v>
      </c>
      <c r="K13" s="50"/>
    </row>
    <row r="14" spans="1:13">
      <c r="A14" s="5">
        <v>44753</v>
      </c>
      <c r="B14" s="11" t="s">
        <v>62</v>
      </c>
      <c r="C14" s="10">
        <v>588</v>
      </c>
      <c r="D14" s="34"/>
      <c r="E14" s="34"/>
      <c r="F14" s="34">
        <v>144</v>
      </c>
      <c r="H14" s="34"/>
      <c r="I14" s="34"/>
      <c r="J14" s="34">
        <f t="shared" si="0"/>
        <v>7555.44</v>
      </c>
      <c r="K14" s="50"/>
    </row>
    <row r="15" spans="1:13">
      <c r="A15" s="5">
        <v>44753</v>
      </c>
      <c r="B15" s="8" t="s">
        <v>217</v>
      </c>
      <c r="C15" s="10">
        <v>589</v>
      </c>
      <c r="D15" s="34"/>
      <c r="E15" s="34"/>
      <c r="F15" s="34"/>
      <c r="G15" s="34">
        <v>232.35</v>
      </c>
      <c r="H15" s="34"/>
      <c r="I15" s="34"/>
      <c r="J15" s="34">
        <f t="shared" si="0"/>
        <v>7323.0899999999992</v>
      </c>
      <c r="K15" s="50"/>
    </row>
    <row r="16" spans="1:13">
      <c r="A16" s="5">
        <v>44781</v>
      </c>
      <c r="B16" s="8" t="s">
        <v>21</v>
      </c>
      <c r="C16" s="10">
        <v>590</v>
      </c>
      <c r="D16" s="34"/>
      <c r="E16" s="34"/>
      <c r="F16" s="34"/>
      <c r="G16" s="34">
        <v>24.96</v>
      </c>
      <c r="H16" s="34"/>
      <c r="I16" s="34">
        <v>4.99</v>
      </c>
      <c r="J16" s="34">
        <f t="shared" si="0"/>
        <v>7293.1399999999994</v>
      </c>
      <c r="K16" s="50"/>
    </row>
    <row r="17" spans="1:15">
      <c r="A17" s="5">
        <v>44781</v>
      </c>
      <c r="B17" s="8" t="s">
        <v>218</v>
      </c>
      <c r="C17" s="10">
        <v>591</v>
      </c>
      <c r="D17" s="34"/>
      <c r="E17" s="34"/>
      <c r="F17" s="34"/>
      <c r="G17" s="34">
        <v>25</v>
      </c>
      <c r="H17" s="34"/>
      <c r="I17" s="34"/>
      <c r="J17" s="34">
        <f t="shared" si="0"/>
        <v>7268.1399999999994</v>
      </c>
      <c r="K17" s="50"/>
    </row>
    <row r="18" spans="1:15">
      <c r="A18" s="5">
        <v>44829</v>
      </c>
      <c r="B18" s="8" t="s">
        <v>192</v>
      </c>
      <c r="C18" s="10">
        <v>592</v>
      </c>
      <c r="D18" s="34"/>
      <c r="E18" s="34"/>
      <c r="F18" s="34">
        <v>359.06</v>
      </c>
      <c r="G18" s="34"/>
      <c r="H18" s="34"/>
      <c r="I18" s="34"/>
      <c r="J18" s="34">
        <f t="shared" si="0"/>
        <v>6909.079999999999</v>
      </c>
      <c r="K18" s="50"/>
    </row>
    <row r="19" spans="1:15">
      <c r="A19" s="5">
        <v>44829</v>
      </c>
      <c r="B19" s="8" t="s">
        <v>62</v>
      </c>
      <c r="C19" s="10">
        <v>593</v>
      </c>
      <c r="D19" s="34"/>
      <c r="E19" s="34"/>
      <c r="F19" s="34">
        <v>134.80000000000001</v>
      </c>
      <c r="H19" s="34"/>
      <c r="I19" s="34"/>
      <c r="J19" s="34">
        <f t="shared" si="0"/>
        <v>6774.2799999999988</v>
      </c>
      <c r="K19" s="50"/>
    </row>
    <row r="20" spans="1:15">
      <c r="A20" s="5">
        <v>44829</v>
      </c>
      <c r="B20" s="8" t="s">
        <v>218</v>
      </c>
      <c r="C20" s="10">
        <v>594</v>
      </c>
      <c r="D20" s="34"/>
      <c r="E20" s="34"/>
      <c r="F20" s="34"/>
      <c r="G20" s="34">
        <v>25</v>
      </c>
      <c r="H20" s="34"/>
      <c r="I20" s="34"/>
      <c r="J20" s="34">
        <f t="shared" si="0"/>
        <v>6749.2799999999988</v>
      </c>
      <c r="K20" s="50"/>
    </row>
    <row r="21" spans="1:15">
      <c r="A21" s="5">
        <v>44879</v>
      </c>
      <c r="B21" s="8" t="s">
        <v>219</v>
      </c>
      <c r="C21" s="10">
        <v>595</v>
      </c>
      <c r="D21" s="34"/>
      <c r="E21" s="34"/>
      <c r="F21" s="34"/>
      <c r="G21" s="25">
        <v>36</v>
      </c>
      <c r="H21" s="25"/>
      <c r="I21" s="25"/>
      <c r="J21" s="34">
        <f t="shared" si="0"/>
        <v>6713.2799999999988</v>
      </c>
      <c r="K21" s="50"/>
      <c r="M21" s="50"/>
    </row>
    <row r="22" spans="1:15">
      <c r="A22" s="5">
        <v>44879</v>
      </c>
      <c r="B22" s="8" t="s">
        <v>108</v>
      </c>
      <c r="C22" s="10">
        <v>596</v>
      </c>
      <c r="D22" s="34"/>
      <c r="E22" s="34"/>
      <c r="F22" s="50">
        <v>480.86</v>
      </c>
      <c r="G22" s="34"/>
      <c r="H22" s="34"/>
      <c r="I22" s="34"/>
      <c r="J22" s="34">
        <f t="shared" si="0"/>
        <v>6232.4199999999992</v>
      </c>
      <c r="K22" s="50"/>
    </row>
    <row r="23" spans="1:15">
      <c r="A23" s="5">
        <v>44935</v>
      </c>
      <c r="B23" s="8" t="s">
        <v>108</v>
      </c>
      <c r="C23" s="10">
        <v>597</v>
      </c>
      <c r="D23" s="34"/>
      <c r="E23" s="34"/>
      <c r="F23" s="34">
        <v>359.46</v>
      </c>
      <c r="G23" s="50"/>
      <c r="H23" s="50"/>
      <c r="I23" s="50"/>
      <c r="J23" s="34">
        <f t="shared" si="0"/>
        <v>5872.9599999999991</v>
      </c>
      <c r="K23" s="50"/>
    </row>
    <row r="24" spans="1:15">
      <c r="A24" s="5">
        <v>44935</v>
      </c>
      <c r="B24" s="8" t="s">
        <v>62</v>
      </c>
      <c r="C24" s="10">
        <v>598</v>
      </c>
      <c r="D24" s="34"/>
      <c r="E24" s="34"/>
      <c r="F24" s="34">
        <v>134.6</v>
      </c>
      <c r="H24" s="34"/>
      <c r="I24" s="34"/>
      <c r="J24" s="34">
        <f t="shared" si="0"/>
        <v>5738.3599999999988</v>
      </c>
      <c r="K24" s="50"/>
    </row>
    <row r="25" spans="1:15">
      <c r="A25" s="5">
        <v>44935</v>
      </c>
      <c r="B25" s="8" t="s">
        <v>224</v>
      </c>
      <c r="C25" s="10">
        <v>599</v>
      </c>
      <c r="D25" s="34"/>
      <c r="E25" s="34"/>
      <c r="F25" s="34"/>
      <c r="G25" s="34"/>
      <c r="H25" s="34"/>
      <c r="I25" s="34">
        <v>9.6</v>
      </c>
      <c r="J25" s="34">
        <f t="shared" si="0"/>
        <v>5728.7599999999984</v>
      </c>
      <c r="K25" s="50"/>
    </row>
    <row r="26" spans="1:15">
      <c r="A26" s="5">
        <v>44935</v>
      </c>
      <c r="B26" s="8" t="s">
        <v>225</v>
      </c>
      <c r="C26" s="10">
        <v>600</v>
      </c>
      <c r="D26" s="34"/>
      <c r="E26" s="34"/>
      <c r="F26" s="34"/>
      <c r="G26" s="34">
        <v>150</v>
      </c>
      <c r="H26" s="34"/>
      <c r="I26" s="34"/>
      <c r="J26" s="34">
        <f t="shared" si="0"/>
        <v>5578.7599999999984</v>
      </c>
      <c r="K26" s="50"/>
    </row>
    <row r="27" spans="1:15">
      <c r="A27" s="5">
        <v>44935</v>
      </c>
      <c r="B27" s="8" t="s">
        <v>227</v>
      </c>
      <c r="C27" s="10">
        <v>601</v>
      </c>
      <c r="D27" s="34"/>
      <c r="E27" s="34"/>
      <c r="F27" s="34"/>
      <c r="G27" s="50">
        <v>150</v>
      </c>
      <c r="J27" s="34">
        <f t="shared" si="0"/>
        <v>5428.7599999999984</v>
      </c>
      <c r="K27" s="50"/>
    </row>
    <row r="28" spans="1:15">
      <c r="A28" s="5">
        <v>44935</v>
      </c>
      <c r="B28" s="8" t="s">
        <v>226</v>
      </c>
      <c r="C28" s="10">
        <v>602</v>
      </c>
      <c r="D28" s="34"/>
      <c r="E28" s="34"/>
      <c r="F28" s="34"/>
      <c r="G28" s="34">
        <v>150</v>
      </c>
      <c r="H28" s="34"/>
      <c r="I28" s="34"/>
      <c r="J28" s="34">
        <f t="shared" si="0"/>
        <v>5278.7599999999984</v>
      </c>
      <c r="K28" s="50"/>
    </row>
    <row r="29" spans="1:15" ht="13.5">
      <c r="A29" s="5">
        <v>44998</v>
      </c>
      <c r="B29" s="8" t="s">
        <v>108</v>
      </c>
      <c r="C29" s="10">
        <v>603</v>
      </c>
      <c r="D29" s="34"/>
      <c r="E29" s="34"/>
      <c r="F29" s="34">
        <v>359.46</v>
      </c>
      <c r="G29" s="80"/>
      <c r="H29" s="34"/>
      <c r="I29" s="34"/>
      <c r="J29" s="34">
        <f t="shared" si="0"/>
        <v>4919.2999999999984</v>
      </c>
      <c r="K29" s="50"/>
    </row>
    <row r="30" spans="1:15" ht="13.5" thickBot="1">
      <c r="A30" s="12"/>
      <c r="B30" s="13" t="s">
        <v>35</v>
      </c>
      <c r="C30" s="10"/>
      <c r="D30" s="40">
        <f t="shared" ref="D30:I30" si="1">SUM(D6:D29)</f>
        <v>5844</v>
      </c>
      <c r="E30" s="40">
        <f t="shared" si="1"/>
        <v>0</v>
      </c>
      <c r="F30" s="40">
        <f t="shared" si="1"/>
        <v>2867.17</v>
      </c>
      <c r="G30" s="40">
        <f t="shared" si="1"/>
        <v>1484.31</v>
      </c>
      <c r="H30" s="40">
        <f t="shared" si="1"/>
        <v>0</v>
      </c>
      <c r="I30" s="40">
        <f t="shared" si="1"/>
        <v>34.79</v>
      </c>
      <c r="J30" s="40">
        <f>J5+D30+E30-F30-G30-H30-I30</f>
        <v>4919.3</v>
      </c>
      <c r="K30" t="s">
        <v>230</v>
      </c>
      <c r="L30" s="51"/>
      <c r="O30" s="50">
        <v>4919.3</v>
      </c>
    </row>
    <row r="31" spans="1:15" ht="13.5" thickTop="1">
      <c r="A31" s="5"/>
      <c r="B31" s="11"/>
      <c r="C31" s="10"/>
      <c r="D31" s="7"/>
      <c r="E31" s="7"/>
      <c r="F31" s="7"/>
      <c r="G31" s="6"/>
      <c r="H31" s="6"/>
      <c r="I31" s="6"/>
      <c r="J31" s="7"/>
    </row>
    <row r="32" spans="1:15">
      <c r="A32" s="14" t="s">
        <v>36</v>
      </c>
      <c r="B32" s="11"/>
      <c r="C32" s="10"/>
      <c r="D32" s="7"/>
      <c r="E32" s="7"/>
      <c r="F32" s="7"/>
      <c r="G32" s="6"/>
      <c r="H32" s="6"/>
      <c r="I32" s="6"/>
      <c r="J32" s="7"/>
    </row>
    <row r="33" spans="1:13">
      <c r="A33" s="15" t="s">
        <v>37</v>
      </c>
      <c r="B33" s="11"/>
      <c r="C33" s="10"/>
      <c r="E33" s="17" t="s">
        <v>38</v>
      </c>
      <c r="G33" s="3"/>
      <c r="H33" s="3"/>
      <c r="I33" s="3"/>
      <c r="J33" s="16" t="s">
        <v>9</v>
      </c>
    </row>
    <row r="34" spans="1:13">
      <c r="A34" s="5">
        <f>A5</f>
        <v>44652</v>
      </c>
      <c r="B34" s="11" t="s">
        <v>41</v>
      </c>
      <c r="C34" s="10"/>
      <c r="E34" s="17"/>
      <c r="G34" s="3"/>
      <c r="H34" s="3"/>
      <c r="I34" s="3"/>
      <c r="J34" s="22">
        <f>'2021-22'!H51</f>
        <v>742.49</v>
      </c>
      <c r="K34" t="s">
        <v>210</v>
      </c>
      <c r="M34" s="50"/>
    </row>
    <row r="35" spans="1:13">
      <c r="A35" s="5" t="s">
        <v>168</v>
      </c>
      <c r="B35" s="62" t="s">
        <v>40</v>
      </c>
      <c r="E35" s="24">
        <v>0.05</v>
      </c>
      <c r="G35" s="6"/>
      <c r="H35" s="6"/>
      <c r="I35" s="6"/>
      <c r="J35" s="34">
        <f t="shared" ref="J35:J46" si="2">J34+E35</f>
        <v>742.54</v>
      </c>
    </row>
    <row r="36" spans="1:13">
      <c r="A36" s="5" t="s">
        <v>169</v>
      </c>
      <c r="B36" s="11" t="s">
        <v>40</v>
      </c>
      <c r="E36" s="24">
        <v>0.06</v>
      </c>
      <c r="G36" s="6"/>
      <c r="H36" s="6"/>
      <c r="I36" s="6"/>
      <c r="J36" s="34">
        <f t="shared" si="2"/>
        <v>742.59999999999991</v>
      </c>
    </row>
    <row r="37" spans="1:13">
      <c r="A37" s="5" t="s">
        <v>170</v>
      </c>
      <c r="B37" s="11" t="s">
        <v>40</v>
      </c>
      <c r="E37" s="24">
        <v>0.06</v>
      </c>
      <c r="G37" s="7"/>
      <c r="H37" s="7"/>
      <c r="I37" s="7"/>
      <c r="J37" s="34">
        <f t="shared" si="2"/>
        <v>742.65999999999985</v>
      </c>
    </row>
    <row r="38" spans="1:13">
      <c r="A38" s="5" t="s">
        <v>171</v>
      </c>
      <c r="B38" s="11" t="s">
        <v>40</v>
      </c>
      <c r="E38" s="24">
        <v>0.06</v>
      </c>
      <c r="G38" s="6"/>
      <c r="H38" s="6"/>
      <c r="I38" s="6"/>
      <c r="J38" s="34">
        <f t="shared" si="2"/>
        <v>742.7199999999998</v>
      </c>
    </row>
    <row r="39" spans="1:13">
      <c r="A39" s="5" t="s">
        <v>172</v>
      </c>
      <c r="B39" s="11" t="s">
        <v>40</v>
      </c>
      <c r="E39" s="24">
        <v>7.0000000000000007E-2</v>
      </c>
      <c r="G39" s="6"/>
      <c r="H39" s="6"/>
      <c r="I39" s="6"/>
      <c r="J39" s="34">
        <f t="shared" si="2"/>
        <v>742.78999999999985</v>
      </c>
      <c r="K39" s="6"/>
    </row>
    <row r="40" spans="1:13">
      <c r="A40" s="5" t="s">
        <v>173</v>
      </c>
      <c r="B40" s="11" t="s">
        <v>40</v>
      </c>
      <c r="E40" s="24">
        <v>0.13</v>
      </c>
      <c r="J40" s="34">
        <f t="shared" si="2"/>
        <v>742.91999999999985</v>
      </c>
    </row>
    <row r="41" spans="1:13">
      <c r="A41" s="5" t="s">
        <v>174</v>
      </c>
      <c r="B41" s="11" t="s">
        <v>40</v>
      </c>
      <c r="E41" s="24">
        <v>0.24</v>
      </c>
      <c r="J41" s="34">
        <f t="shared" si="2"/>
        <v>743.15999999999985</v>
      </c>
    </row>
    <row r="42" spans="1:13">
      <c r="A42" s="5" t="s">
        <v>175</v>
      </c>
      <c r="B42" s="11" t="s">
        <v>40</v>
      </c>
      <c r="E42" s="24">
        <v>0.43</v>
      </c>
      <c r="J42" s="34">
        <f t="shared" si="2"/>
        <v>743.5899999999998</v>
      </c>
    </row>
    <row r="43" spans="1:13">
      <c r="A43" s="5" t="s">
        <v>176</v>
      </c>
      <c r="B43" s="11" t="s">
        <v>40</v>
      </c>
      <c r="E43" s="24">
        <v>0.49</v>
      </c>
      <c r="J43" s="34">
        <f t="shared" si="2"/>
        <v>744.07999999999981</v>
      </c>
    </row>
    <row r="44" spans="1:13">
      <c r="A44" s="5" t="s">
        <v>177</v>
      </c>
      <c r="B44" s="11" t="s">
        <v>40</v>
      </c>
      <c r="E44" s="24">
        <v>0.52</v>
      </c>
      <c r="J44" s="34">
        <f t="shared" si="2"/>
        <v>744.5999999999998</v>
      </c>
    </row>
    <row r="45" spans="1:13">
      <c r="A45" s="5" t="s">
        <v>178</v>
      </c>
      <c r="B45" s="11" t="s">
        <v>40</v>
      </c>
      <c r="E45" s="24">
        <v>0.51</v>
      </c>
      <c r="J45" s="34">
        <f t="shared" si="2"/>
        <v>745.10999999999979</v>
      </c>
    </row>
    <row r="46" spans="1:13">
      <c r="A46" s="5" t="s">
        <v>179</v>
      </c>
      <c r="B46" s="11" t="s">
        <v>40</v>
      </c>
      <c r="E46" s="24">
        <v>0.63</v>
      </c>
      <c r="J46" s="34">
        <f t="shared" si="2"/>
        <v>745.73999999999978</v>
      </c>
    </row>
    <row r="47" spans="1:13">
      <c r="A47" s="5"/>
      <c r="B47" s="13" t="s">
        <v>35</v>
      </c>
      <c r="C47" s="10"/>
      <c r="E47" s="41">
        <f>SUM(E35:E46)</f>
        <v>3.25</v>
      </c>
      <c r="F47" s="21"/>
      <c r="G47" s="42"/>
      <c r="H47" s="42"/>
      <c r="I47" s="42"/>
      <c r="J47" s="41">
        <f>J34+E47</f>
        <v>745.74</v>
      </c>
      <c r="K47" t="s">
        <v>229</v>
      </c>
    </row>
    <row r="49" spans="1:10">
      <c r="B49" s="13" t="s">
        <v>148</v>
      </c>
      <c r="C49" s="10"/>
      <c r="D49" s="39">
        <f>D30+D47</f>
        <v>5844</v>
      </c>
      <c r="E49" s="39">
        <f t="shared" ref="E49:J49" si="3">E30+E47</f>
        <v>3.25</v>
      </c>
      <c r="F49" s="39">
        <f t="shared" si="3"/>
        <v>2867.17</v>
      </c>
      <c r="G49" s="39">
        <f t="shared" si="3"/>
        <v>1484.31</v>
      </c>
      <c r="H49" s="39">
        <f t="shared" si="3"/>
        <v>0</v>
      </c>
      <c r="I49" s="39">
        <f t="shared" si="3"/>
        <v>34.79</v>
      </c>
      <c r="J49" s="39">
        <f t="shared" si="3"/>
        <v>5665.04</v>
      </c>
    </row>
    <row r="52" spans="1:10" ht="15.75">
      <c r="A52" s="87" t="s">
        <v>73</v>
      </c>
      <c r="B52" s="87"/>
      <c r="C52" s="87"/>
      <c r="D52" s="87"/>
      <c r="E52" s="87"/>
      <c r="F52" s="87"/>
      <c r="G52" s="87"/>
      <c r="H52" s="87"/>
      <c r="I52" s="87"/>
      <c r="J52" s="87"/>
    </row>
    <row r="54" spans="1:10">
      <c r="A54" s="88" t="s">
        <v>205</v>
      </c>
      <c r="B54" s="88"/>
      <c r="C54" s="88"/>
      <c r="D54" s="88"/>
      <c r="E54" s="88"/>
      <c r="F54" s="88"/>
      <c r="G54" s="88"/>
      <c r="H54" s="88"/>
      <c r="I54" s="88"/>
      <c r="J54" s="88"/>
    </row>
    <row r="56" spans="1:10" ht="15.75">
      <c r="A56" s="89" t="s">
        <v>75</v>
      </c>
      <c r="B56" s="89"/>
      <c r="C56" s="89"/>
      <c r="D56" s="89"/>
      <c r="E56" s="89"/>
      <c r="F56" s="89"/>
      <c r="G56" s="89"/>
      <c r="H56" s="89"/>
      <c r="I56" s="89"/>
      <c r="J56" s="89"/>
    </row>
    <row r="58" spans="1:10">
      <c r="A58" s="83" t="s">
        <v>76</v>
      </c>
      <c r="B58" s="83"/>
      <c r="C58" s="83"/>
      <c r="F58" s="83" t="s">
        <v>77</v>
      </c>
      <c r="G58" s="83"/>
      <c r="H58" s="83"/>
      <c r="I58" s="83"/>
      <c r="J58" s="83"/>
    </row>
    <row r="60" spans="1:10">
      <c r="A60" s="83" t="s">
        <v>206</v>
      </c>
      <c r="B60" s="83"/>
      <c r="C60" s="83"/>
      <c r="F60" s="84">
        <v>45016</v>
      </c>
      <c r="G60" s="84"/>
      <c r="H60" s="84"/>
      <c r="I60" s="84"/>
      <c r="J60" s="84"/>
    </row>
    <row r="61" spans="1:10">
      <c r="A61" s="2" t="s">
        <v>78</v>
      </c>
      <c r="F61" s="2" t="s">
        <v>78</v>
      </c>
    </row>
    <row r="62" spans="1:10">
      <c r="A62" t="s">
        <v>66</v>
      </c>
      <c r="B62" s="6"/>
      <c r="D62" s="35">
        <f>J5</f>
        <v>3461.5699999999993</v>
      </c>
      <c r="F62" t="s">
        <v>66</v>
      </c>
      <c r="G62" s="8"/>
      <c r="H62" s="8"/>
      <c r="I62" s="8"/>
      <c r="J62" s="35">
        <f>J30</f>
        <v>4919.3</v>
      </c>
    </row>
    <row r="63" spans="1:10" ht="13.5" thickBot="1">
      <c r="A63" t="s">
        <v>79</v>
      </c>
      <c r="B63" s="6"/>
      <c r="D63" s="36">
        <f>J34</f>
        <v>742.49</v>
      </c>
      <c r="F63" t="s">
        <v>79</v>
      </c>
      <c r="J63" s="37">
        <f>J47</f>
        <v>745.74</v>
      </c>
    </row>
    <row r="64" spans="1:10">
      <c r="B64" s="1" t="s">
        <v>48</v>
      </c>
      <c r="D64" s="35">
        <f>SUM(D62:D63)</f>
        <v>4204.0599999999995</v>
      </c>
      <c r="J64" s="35">
        <f>SUM(J62:J63)</f>
        <v>5665.04</v>
      </c>
    </row>
    <row r="65" spans="1:11">
      <c r="B65" s="1"/>
      <c r="D65" s="35"/>
      <c r="F65" t="s">
        <v>147</v>
      </c>
      <c r="H65" t="s">
        <v>231</v>
      </c>
      <c r="J65" s="7"/>
      <c r="K65" s="35"/>
    </row>
    <row r="66" spans="1:11">
      <c r="B66" s="1"/>
      <c r="D66" s="35"/>
      <c r="J66" s="7"/>
      <c r="K66" s="35"/>
    </row>
    <row r="67" spans="1:11">
      <c r="B67" s="1"/>
      <c r="D67" s="35"/>
      <c r="J67" s="7"/>
      <c r="K67" s="35"/>
    </row>
    <row r="68" spans="1:11">
      <c r="B68" s="1"/>
      <c r="D68" s="36"/>
      <c r="F68" s="6"/>
      <c r="G68" s="29"/>
      <c r="H68" s="29"/>
      <c r="I68" s="29"/>
      <c r="J68" s="7"/>
      <c r="K68" s="35"/>
    </row>
    <row r="69" spans="1:11">
      <c r="A69" s="21" t="s">
        <v>80</v>
      </c>
      <c r="B69" s="21" t="s">
        <v>238</v>
      </c>
      <c r="D69" s="35">
        <f>D64-D68</f>
        <v>4204.0599999999995</v>
      </c>
      <c r="F69" s="6"/>
      <c r="G69" s="29"/>
      <c r="H69" s="29"/>
      <c r="I69" s="29"/>
      <c r="J69" s="7"/>
      <c r="K69" s="35"/>
    </row>
    <row r="70" spans="1:11" ht="13.5" thickBot="1">
      <c r="A70" t="s">
        <v>81</v>
      </c>
      <c r="B70" t="s">
        <v>182</v>
      </c>
      <c r="D70" s="37">
        <f>D49+E49</f>
        <v>5847.25</v>
      </c>
      <c r="J70" s="7"/>
      <c r="K70" s="35"/>
    </row>
    <row r="71" spans="1:11">
      <c r="A71" s="21" t="s">
        <v>82</v>
      </c>
      <c r="D71" s="35">
        <f>SUM(D69:D70)</f>
        <v>10051.31</v>
      </c>
      <c r="F71" s="2"/>
      <c r="J71" s="36">
        <f>SUM(J66:J68)</f>
        <v>0</v>
      </c>
    </row>
    <row r="72" spans="1:11">
      <c r="A72" t="s">
        <v>83</v>
      </c>
      <c r="B72" t="s">
        <v>182</v>
      </c>
      <c r="D72" s="35">
        <f>F49+G49+H49+I49</f>
        <v>4386.2699999999995</v>
      </c>
      <c r="J72" s="35">
        <f>J64-J71</f>
        <v>5665.04</v>
      </c>
    </row>
    <row r="73" spans="1:11">
      <c r="D73" s="35"/>
      <c r="J73" s="35"/>
    </row>
    <row r="74" spans="1:11" ht="16.5" thickBot="1">
      <c r="A74" s="31"/>
      <c r="B74" s="43" t="s">
        <v>207</v>
      </c>
      <c r="D74" s="44">
        <f>D71-D72</f>
        <v>5665.04</v>
      </c>
      <c r="E74" s="45"/>
      <c r="F74" s="43" t="s">
        <v>84</v>
      </c>
      <c r="G74" s="45"/>
      <c r="H74" s="45"/>
      <c r="I74" s="45"/>
      <c r="J74" s="44">
        <f>J72</f>
        <v>5665.04</v>
      </c>
    </row>
    <row r="76" spans="1:11" ht="18" customHeight="1">
      <c r="A76" s="85" t="s">
        <v>85</v>
      </c>
      <c r="B76" s="85"/>
      <c r="C76" s="85"/>
      <c r="D76" s="85"/>
      <c r="E76" s="85"/>
      <c r="F76" s="85"/>
      <c r="G76" s="85"/>
      <c r="H76" s="85"/>
      <c r="I76" s="85"/>
      <c r="J76" s="85"/>
      <c r="K76" s="85"/>
    </row>
    <row r="77" spans="1:11" ht="18">
      <c r="A77" s="86" t="s">
        <v>105</v>
      </c>
      <c r="B77" s="86"/>
      <c r="C77" s="86"/>
      <c r="D77" s="86"/>
      <c r="E77" s="86"/>
      <c r="F77" s="86"/>
      <c r="G77" s="86"/>
      <c r="H77" s="86"/>
      <c r="I77" s="86"/>
      <c r="J77" s="86"/>
      <c r="K77" s="86"/>
    </row>
    <row r="81" spans="1:9" ht="18">
      <c r="A81" s="49"/>
      <c r="B81" s="49"/>
      <c r="D81" s="54" t="s">
        <v>183</v>
      </c>
      <c r="E81" s="54" t="s">
        <v>208</v>
      </c>
      <c r="F81" s="52"/>
      <c r="G81" s="21"/>
      <c r="H81" s="21"/>
      <c r="I81" s="21"/>
    </row>
    <row r="82" spans="1:9" ht="18">
      <c r="A82" s="55" t="s">
        <v>118</v>
      </c>
      <c r="B82" s="49" t="s">
        <v>119</v>
      </c>
      <c r="D82" s="56">
        <f>'2021-22'!E86</f>
        <v>3504.6500000000005</v>
      </c>
      <c r="E82" s="56">
        <f>D88</f>
        <v>4204.1200000000026</v>
      </c>
      <c r="F82" s="56"/>
    </row>
    <row r="83" spans="1:9" ht="18">
      <c r="A83" s="55" t="s">
        <v>120</v>
      </c>
      <c r="B83" s="49" t="s">
        <v>46</v>
      </c>
      <c r="D83" s="56">
        <f>'2021-22'!E87</f>
        <v>5565</v>
      </c>
      <c r="E83" s="56">
        <f>D49</f>
        <v>5844</v>
      </c>
      <c r="F83" s="56"/>
    </row>
    <row r="84" spans="1:9" ht="18">
      <c r="A84" s="55" t="s">
        <v>121</v>
      </c>
      <c r="B84" s="49" t="s">
        <v>122</v>
      </c>
      <c r="D84" s="56">
        <f>'2021-22'!E88</f>
        <v>176</v>
      </c>
      <c r="E84" s="56">
        <f>E49</f>
        <v>3.25</v>
      </c>
      <c r="F84" s="56"/>
    </row>
    <row r="85" spans="1:9" ht="18">
      <c r="A85" s="55" t="s">
        <v>123</v>
      </c>
      <c r="B85" s="49" t="s">
        <v>124</v>
      </c>
      <c r="D85" s="56">
        <f>'2021-22'!E89</f>
        <v>2579.65</v>
      </c>
      <c r="E85" s="56">
        <f>F49</f>
        <v>2867.17</v>
      </c>
      <c r="F85" s="56"/>
      <c r="G85" s="60"/>
      <c r="H85" s="60"/>
      <c r="I85" s="60"/>
    </row>
    <row r="86" spans="1:9" ht="18">
      <c r="A86" s="55" t="s">
        <v>125</v>
      </c>
      <c r="B86" s="49" t="s">
        <v>126</v>
      </c>
      <c r="D86" s="56">
        <f>'2021-22'!E90</f>
        <v>0</v>
      </c>
      <c r="E86" s="56">
        <v>0</v>
      </c>
      <c r="F86" s="56"/>
      <c r="G86" s="56"/>
      <c r="H86" s="56"/>
      <c r="I86" s="56"/>
    </row>
    <row r="87" spans="1:9" ht="18">
      <c r="A87" s="55" t="s">
        <v>127</v>
      </c>
      <c r="B87" s="49" t="s">
        <v>128</v>
      </c>
      <c r="D87" s="56">
        <f>'2021-22'!E91</f>
        <v>2461.8799999999997</v>
      </c>
      <c r="E87" s="56">
        <f>G49+H49+I49</f>
        <v>1519.1</v>
      </c>
      <c r="F87" s="56"/>
      <c r="G87" s="56"/>
      <c r="H87" s="56"/>
      <c r="I87" s="56"/>
    </row>
    <row r="88" spans="1:9" ht="18">
      <c r="A88" s="55" t="s">
        <v>129</v>
      </c>
      <c r="B88" s="49" t="s">
        <v>130</v>
      </c>
      <c r="D88" s="56">
        <f>'2021-22'!E92</f>
        <v>4204.1200000000026</v>
      </c>
      <c r="E88" s="56">
        <f>E82+E83+E84-E85-E86-E87</f>
        <v>5665.1000000000022</v>
      </c>
      <c r="F88" s="56"/>
    </row>
    <row r="89" spans="1:9" ht="18">
      <c r="A89" s="55" t="s">
        <v>131</v>
      </c>
      <c r="B89" s="49" t="s">
        <v>132</v>
      </c>
      <c r="D89" s="56">
        <f>'2021-22'!E93</f>
        <v>4204.0599999999995</v>
      </c>
      <c r="E89" s="56">
        <f>J74</f>
        <v>5665.04</v>
      </c>
      <c r="F89" s="56"/>
    </row>
    <row r="90" spans="1:9" ht="18">
      <c r="A90" s="55" t="s">
        <v>133</v>
      </c>
      <c r="B90" s="49" t="s">
        <v>134</v>
      </c>
      <c r="D90" s="56">
        <f>'2021-22'!E94</f>
        <v>625</v>
      </c>
      <c r="E90" s="56">
        <v>625</v>
      </c>
      <c r="F90" s="56"/>
    </row>
    <row r="91" spans="1:9" ht="18">
      <c r="A91" s="55" t="s">
        <v>135</v>
      </c>
      <c r="B91" s="49" t="s">
        <v>136</v>
      </c>
      <c r="D91" s="56">
        <f>'2021-22'!E95</f>
        <v>0</v>
      </c>
      <c r="E91" s="56">
        <v>0</v>
      </c>
      <c r="F91" s="56"/>
    </row>
  </sheetData>
  <mergeCells count="11">
    <mergeCell ref="A60:C60"/>
    <mergeCell ref="F60:J60"/>
    <mergeCell ref="A76:K76"/>
    <mergeCell ref="A77:K77"/>
    <mergeCell ref="A1:J1"/>
    <mergeCell ref="A2:J2"/>
    <mergeCell ref="A52:J52"/>
    <mergeCell ref="A54:J54"/>
    <mergeCell ref="A56:J56"/>
    <mergeCell ref="A58:C58"/>
    <mergeCell ref="F58:J58"/>
  </mergeCells>
  <printOptions horizontalCentered="1" verticalCentered="1" gridLines="1"/>
  <pageMargins left="0.74791666666666701" right="0.74791666666666701" top="0.59027777777777801" bottom="0.59027777777777801" header="0.51180555555555496" footer="0.51180555555555496"/>
  <pageSetup paperSize="9" scale="36" firstPageNumber="0" orientation="landscape" verticalDpi="300" r:id="rId1"/>
  <headerFooter alignWithMargins="0"/>
  <rowBreaks count="2" manualBreakCount="2">
    <brk id="47" max="16383" man="1"/>
    <brk id="5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5"/>
  <sheetViews>
    <sheetView zoomScale="106" zoomScaleNormal="106" workbookViewId="0">
      <pane ySplit="4" topLeftCell="A42" activePane="bottomLeft" state="frozen"/>
      <selection pane="bottomLeft" activeCell="E93" sqref="E93"/>
    </sheetView>
  </sheetViews>
  <sheetFormatPr defaultColWidth="9.140625" defaultRowHeight="12.75"/>
  <cols>
    <col min="1" max="1" width="14" customWidth="1"/>
    <col min="2" max="2" width="33.140625" customWidth="1"/>
    <col min="3" max="3" width="8.140625" customWidth="1"/>
    <col min="4" max="5" width="15.85546875" customWidth="1"/>
    <col min="6" max="6" width="19.5703125" customWidth="1"/>
    <col min="7" max="7" width="19.42578125" customWidth="1"/>
    <col min="8" max="8" width="14.28515625" customWidth="1"/>
    <col min="9" max="9" width="14.140625" customWidth="1"/>
    <col min="10" max="10" width="12" customWidth="1"/>
    <col min="11" max="11" width="10.85546875" bestFit="1" customWidth="1"/>
  </cols>
  <sheetData>
    <row r="1" spans="1:11" ht="15.75">
      <c r="A1" s="87" t="s">
        <v>0</v>
      </c>
      <c r="B1" s="87"/>
      <c r="C1" s="87"/>
      <c r="D1" s="87"/>
      <c r="E1" s="87"/>
      <c r="F1" s="87"/>
      <c r="G1" s="87"/>
      <c r="H1" s="87"/>
    </row>
    <row r="2" spans="1:11" ht="15.75">
      <c r="A2" s="87" t="s">
        <v>161</v>
      </c>
      <c r="B2" s="87"/>
      <c r="C2" s="87"/>
      <c r="D2" s="87"/>
      <c r="E2" s="87"/>
      <c r="F2" s="87"/>
      <c r="G2" s="87"/>
      <c r="H2" s="87"/>
    </row>
    <row r="3" spans="1:11">
      <c r="A3" s="2"/>
      <c r="B3" s="18" t="s">
        <v>93</v>
      </c>
      <c r="D3" s="53" t="s">
        <v>140</v>
      </c>
      <c r="E3" s="53" t="s">
        <v>141</v>
      </c>
      <c r="F3" s="21" t="s">
        <v>142</v>
      </c>
      <c r="G3" s="21" t="s">
        <v>143</v>
      </c>
    </row>
    <row r="4" spans="1:11">
      <c r="A4" s="3" t="s">
        <v>2</v>
      </c>
      <c r="B4" s="3" t="s">
        <v>3</v>
      </c>
      <c r="C4" s="3" t="s">
        <v>180</v>
      </c>
      <c r="D4" s="4" t="s">
        <v>46</v>
      </c>
      <c r="E4" s="4" t="s">
        <v>139</v>
      </c>
      <c r="F4" s="4" t="s">
        <v>124</v>
      </c>
      <c r="G4" s="4" t="s">
        <v>144</v>
      </c>
      <c r="H4" s="3" t="s">
        <v>9</v>
      </c>
      <c r="I4" s="4" t="s">
        <v>59</v>
      </c>
    </row>
    <row r="5" spans="1:11">
      <c r="A5" s="5">
        <v>44287</v>
      </c>
      <c r="B5" s="11" t="s">
        <v>41</v>
      </c>
      <c r="C5" s="10"/>
      <c r="D5" s="16"/>
      <c r="E5" s="16"/>
      <c r="F5" s="17"/>
      <c r="G5" s="3"/>
      <c r="H5" s="61">
        <f>'2020-21'!H39</f>
        <v>2762.0999999999995</v>
      </c>
      <c r="I5" t="s">
        <v>162</v>
      </c>
      <c r="K5" s="50"/>
    </row>
    <row r="6" spans="1:11">
      <c r="A6" s="5">
        <v>44319</v>
      </c>
      <c r="B6" s="11" t="s">
        <v>185</v>
      </c>
      <c r="C6" s="10">
        <v>547</v>
      </c>
      <c r="D6" s="34"/>
      <c r="E6" s="34">
        <v>40</v>
      </c>
      <c r="F6" s="57"/>
      <c r="G6" s="23"/>
      <c r="H6" s="34">
        <f>H5+D6+E6-F6-G6</f>
        <v>2802.0999999999995</v>
      </c>
    </row>
    <row r="7" spans="1:11">
      <c r="A7" s="5"/>
      <c r="B7" s="8" t="s">
        <v>201</v>
      </c>
      <c r="C7" s="10">
        <v>548</v>
      </c>
      <c r="D7" s="34"/>
      <c r="E7" s="34">
        <v>136</v>
      </c>
      <c r="F7" s="34"/>
      <c r="G7" s="34"/>
      <c r="H7" s="34">
        <f t="shared" ref="H7:H9" si="0">H6+D7+E7-F7-G7</f>
        <v>2938.0999999999995</v>
      </c>
    </row>
    <row r="8" spans="1:11">
      <c r="A8" s="5">
        <v>44314</v>
      </c>
      <c r="B8" s="8" t="s">
        <v>187</v>
      </c>
      <c r="C8" s="10"/>
      <c r="D8" s="34">
        <v>5565</v>
      </c>
      <c r="E8" s="74"/>
      <c r="G8" s="74"/>
      <c r="H8" s="34">
        <f t="shared" si="0"/>
        <v>8503.0999999999985</v>
      </c>
    </row>
    <row r="9" spans="1:11">
      <c r="A9" s="5">
        <v>44326</v>
      </c>
      <c r="B9" s="8" t="s">
        <v>186</v>
      </c>
      <c r="C9" s="10">
        <v>559</v>
      </c>
      <c r="D9" s="34"/>
      <c r="E9" s="50"/>
      <c r="G9" s="74">
        <v>233.43</v>
      </c>
      <c r="H9" s="34">
        <f t="shared" si="0"/>
        <v>8269.6699999999983</v>
      </c>
    </row>
    <row r="10" spans="1:11">
      <c r="A10" s="5">
        <v>44326</v>
      </c>
      <c r="B10" s="11" t="s">
        <v>188</v>
      </c>
      <c r="C10" s="10">
        <v>560</v>
      </c>
      <c r="D10" s="34"/>
      <c r="E10" s="34"/>
      <c r="F10" s="34"/>
      <c r="G10" s="34">
        <v>218</v>
      </c>
      <c r="H10" s="34">
        <f t="shared" ref="H10:H33" si="1">H9+D10+E10-F10-G10</f>
        <v>8051.6699999999983</v>
      </c>
    </row>
    <row r="11" spans="1:11">
      <c r="A11" s="5">
        <v>44326</v>
      </c>
      <c r="B11" s="8" t="s">
        <v>189</v>
      </c>
      <c r="C11" s="10">
        <v>561</v>
      </c>
      <c r="D11" s="34"/>
      <c r="E11" s="34"/>
      <c r="F11" s="34"/>
      <c r="G11" s="34">
        <v>75</v>
      </c>
      <c r="H11" s="34">
        <f t="shared" si="1"/>
        <v>7976.6699999999983</v>
      </c>
    </row>
    <row r="12" spans="1:11">
      <c r="A12" s="5">
        <v>44326</v>
      </c>
      <c r="B12" s="8" t="s">
        <v>190</v>
      </c>
      <c r="C12" s="10">
        <v>562</v>
      </c>
      <c r="D12" s="34"/>
      <c r="E12" s="34"/>
      <c r="F12" s="34">
        <v>369.14</v>
      </c>
      <c r="G12" s="34"/>
      <c r="H12" s="34">
        <f t="shared" si="1"/>
        <v>7607.5299999999979</v>
      </c>
    </row>
    <row r="13" spans="1:11">
      <c r="A13" s="5">
        <v>44389</v>
      </c>
      <c r="B13" s="11" t="s">
        <v>190</v>
      </c>
      <c r="C13" s="10">
        <v>563</v>
      </c>
      <c r="D13" s="34"/>
      <c r="E13" s="34"/>
      <c r="F13" s="34">
        <v>392.23</v>
      </c>
      <c r="G13" s="34"/>
      <c r="H13" s="34">
        <f t="shared" si="1"/>
        <v>7215.2999999999975</v>
      </c>
      <c r="I13" s="10"/>
    </row>
    <row r="14" spans="1:11">
      <c r="A14" s="5">
        <v>44389</v>
      </c>
      <c r="B14" s="8" t="s">
        <v>191</v>
      </c>
      <c r="C14" s="10">
        <v>564</v>
      </c>
      <c r="D14" s="34"/>
      <c r="E14" s="34"/>
      <c r="F14" s="34"/>
      <c r="G14" s="34">
        <v>441.6</v>
      </c>
      <c r="H14" s="34">
        <f t="shared" si="1"/>
        <v>6773.6999999999971</v>
      </c>
      <c r="I14" s="10"/>
    </row>
    <row r="15" spans="1:11">
      <c r="A15" s="5">
        <v>44389</v>
      </c>
      <c r="B15" s="8" t="s">
        <v>62</v>
      </c>
      <c r="C15" s="10">
        <v>565</v>
      </c>
      <c r="D15" s="34"/>
      <c r="E15" s="34"/>
      <c r="F15" s="34">
        <v>142.19999999999999</v>
      </c>
      <c r="G15" s="34"/>
      <c r="H15" s="34">
        <f t="shared" si="1"/>
        <v>6631.4999999999973</v>
      </c>
      <c r="I15" s="10"/>
    </row>
    <row r="16" spans="1:11">
      <c r="A16" s="5">
        <v>44389</v>
      </c>
      <c r="B16" s="8" t="s">
        <v>21</v>
      </c>
      <c r="C16" s="10">
        <v>566</v>
      </c>
      <c r="D16" s="34"/>
      <c r="E16" s="34"/>
      <c r="F16" s="34"/>
      <c r="G16" s="34">
        <v>29.95</v>
      </c>
      <c r="H16" s="34">
        <f t="shared" si="1"/>
        <v>6601.5499999999975</v>
      </c>
      <c r="I16" s="10"/>
    </row>
    <row r="17" spans="1:10">
      <c r="A17" s="5">
        <v>44452</v>
      </c>
      <c r="B17" s="8" t="s">
        <v>192</v>
      </c>
      <c r="C17" s="10">
        <v>567</v>
      </c>
      <c r="D17" s="34"/>
      <c r="E17" s="34"/>
      <c r="F17" s="34">
        <v>352.46</v>
      </c>
      <c r="G17" s="34"/>
      <c r="H17" s="34">
        <f t="shared" si="1"/>
        <v>6249.0899999999974</v>
      </c>
    </row>
    <row r="18" spans="1:10">
      <c r="A18" s="5">
        <v>44454</v>
      </c>
      <c r="B18" s="8" t="s">
        <v>62</v>
      </c>
      <c r="C18" s="10">
        <v>568</v>
      </c>
      <c r="D18" s="34"/>
      <c r="E18" s="34"/>
      <c r="F18" s="34">
        <v>132.4</v>
      </c>
      <c r="G18" s="34"/>
      <c r="H18" s="34">
        <f t="shared" si="1"/>
        <v>6116.6899999999978</v>
      </c>
    </row>
    <row r="19" spans="1:10">
      <c r="A19" s="5">
        <v>44508</v>
      </c>
      <c r="B19" s="8" t="s">
        <v>108</v>
      </c>
      <c r="C19" s="10">
        <v>569</v>
      </c>
      <c r="D19" s="34"/>
      <c r="E19" s="34"/>
      <c r="F19" s="34">
        <v>352.94</v>
      </c>
      <c r="G19" s="34"/>
      <c r="H19" s="34">
        <f t="shared" si="1"/>
        <v>5763.7499999999982</v>
      </c>
    </row>
    <row r="20" spans="1:10">
      <c r="A20" s="5">
        <v>44539</v>
      </c>
      <c r="B20" s="8" t="s">
        <v>193</v>
      </c>
      <c r="C20" s="10">
        <v>570</v>
      </c>
      <c r="D20" s="34"/>
      <c r="E20" s="34"/>
      <c r="F20" s="34"/>
      <c r="G20" s="25">
        <v>435</v>
      </c>
      <c r="H20" s="34">
        <f t="shared" si="1"/>
        <v>5328.7499999999982</v>
      </c>
    </row>
    <row r="21" spans="1:10">
      <c r="A21" s="5">
        <v>44539</v>
      </c>
      <c r="B21" s="8" t="s">
        <v>194</v>
      </c>
      <c r="C21" s="10">
        <v>571</v>
      </c>
      <c r="D21" s="34"/>
      <c r="E21" s="34"/>
      <c r="G21" s="34">
        <v>150</v>
      </c>
      <c r="H21" s="34">
        <f t="shared" si="1"/>
        <v>5178.7499999999982</v>
      </c>
    </row>
    <row r="22" spans="1:10">
      <c r="A22" s="5">
        <v>44539</v>
      </c>
      <c r="B22" s="8" t="s">
        <v>196</v>
      </c>
      <c r="C22" s="10">
        <v>572</v>
      </c>
      <c r="D22" s="34"/>
      <c r="E22" s="34"/>
      <c r="F22" s="34"/>
      <c r="G22" s="50">
        <v>150</v>
      </c>
      <c r="H22" s="34">
        <f t="shared" si="1"/>
        <v>5028.7499999999982</v>
      </c>
    </row>
    <row r="23" spans="1:10">
      <c r="A23" s="5">
        <v>44539</v>
      </c>
      <c r="B23" s="8" t="s">
        <v>195</v>
      </c>
      <c r="C23" s="10">
        <v>573</v>
      </c>
      <c r="D23" s="34"/>
      <c r="E23" s="34"/>
      <c r="F23" s="34"/>
      <c r="G23" s="34">
        <v>150</v>
      </c>
      <c r="H23" s="34">
        <f t="shared" si="1"/>
        <v>4878.7499999999982</v>
      </c>
    </row>
    <row r="24" spans="1:10">
      <c r="A24" s="5">
        <v>44571</v>
      </c>
      <c r="B24" s="8" t="s">
        <v>62</v>
      </c>
      <c r="C24" s="10">
        <v>574</v>
      </c>
      <c r="D24" s="34"/>
      <c r="E24" s="34"/>
      <c r="F24" s="34">
        <v>132.4</v>
      </c>
      <c r="G24" s="34"/>
      <c r="H24" s="34">
        <f t="shared" si="1"/>
        <v>4746.3499999999985</v>
      </c>
    </row>
    <row r="25" spans="1:10">
      <c r="A25" s="5">
        <v>44571</v>
      </c>
      <c r="B25" s="8" t="s">
        <v>197</v>
      </c>
      <c r="C25" s="10">
        <v>575</v>
      </c>
      <c r="D25" s="34"/>
      <c r="E25" s="34"/>
      <c r="F25" s="34">
        <v>352.94</v>
      </c>
      <c r="G25" s="34"/>
      <c r="H25" s="34">
        <f t="shared" si="1"/>
        <v>4393.4099999999989</v>
      </c>
    </row>
    <row r="26" spans="1:10">
      <c r="A26" s="5">
        <v>44634</v>
      </c>
      <c r="B26" s="8" t="s">
        <v>197</v>
      </c>
      <c r="C26" s="10">
        <v>576</v>
      </c>
      <c r="D26" s="34"/>
      <c r="E26" s="34"/>
      <c r="F26" s="34">
        <v>352.94</v>
      </c>
      <c r="H26" s="34">
        <f t="shared" si="1"/>
        <v>4040.4699999999989</v>
      </c>
    </row>
    <row r="27" spans="1:10">
      <c r="A27" s="5">
        <v>44634</v>
      </c>
      <c r="B27" s="8" t="s">
        <v>198</v>
      </c>
      <c r="C27" s="10">
        <v>577</v>
      </c>
      <c r="D27" s="34"/>
      <c r="E27" s="34"/>
      <c r="F27" s="34"/>
      <c r="G27" s="34">
        <v>38</v>
      </c>
      <c r="H27" s="79">
        <f t="shared" si="1"/>
        <v>4002.4699999999989</v>
      </c>
      <c r="I27" t="s">
        <v>209</v>
      </c>
    </row>
    <row r="28" spans="1:10">
      <c r="A28" s="5"/>
      <c r="B28" s="59" t="s">
        <v>158</v>
      </c>
      <c r="C28" s="10"/>
      <c r="D28" s="34"/>
      <c r="E28" s="34"/>
      <c r="F28" s="34"/>
      <c r="G28" s="34"/>
      <c r="H28" s="34">
        <f t="shared" si="1"/>
        <v>4002.4699999999989</v>
      </c>
    </row>
    <row r="29" spans="1:10">
      <c r="A29" s="5">
        <v>44634</v>
      </c>
      <c r="B29" s="8" t="s">
        <v>199</v>
      </c>
      <c r="C29" s="10">
        <v>578</v>
      </c>
      <c r="D29" s="34"/>
      <c r="E29" s="34"/>
      <c r="F29" s="34"/>
      <c r="G29" s="34">
        <v>467.97</v>
      </c>
      <c r="H29" s="34">
        <f t="shared" si="1"/>
        <v>3534.4999999999991</v>
      </c>
      <c r="I29" t="s">
        <v>222</v>
      </c>
      <c r="J29" s="50"/>
    </row>
    <row r="30" spans="1:10">
      <c r="A30" s="5">
        <v>44634</v>
      </c>
      <c r="B30" s="8" t="s">
        <v>199</v>
      </c>
      <c r="C30" s="10">
        <v>579</v>
      </c>
      <c r="D30" s="34"/>
      <c r="E30" s="34"/>
      <c r="F30" s="34"/>
      <c r="G30" s="34">
        <v>62.93</v>
      </c>
      <c r="H30" s="34">
        <f t="shared" si="1"/>
        <v>3471.5699999999993</v>
      </c>
      <c r="I30" t="s">
        <v>222</v>
      </c>
      <c r="J30" s="50"/>
    </row>
    <row r="31" spans="1:10">
      <c r="A31" s="5">
        <v>44638</v>
      </c>
      <c r="B31" s="8" t="s">
        <v>200</v>
      </c>
      <c r="C31" s="10">
        <v>580</v>
      </c>
      <c r="D31" s="34"/>
      <c r="E31" s="34"/>
      <c r="F31" s="34"/>
      <c r="G31" s="34">
        <v>10</v>
      </c>
      <c r="H31" s="34">
        <f t="shared" si="1"/>
        <v>3461.5699999999993</v>
      </c>
      <c r="I31" t="s">
        <v>223</v>
      </c>
      <c r="J31" s="50"/>
    </row>
    <row r="32" spans="1:10">
      <c r="A32" s="5"/>
      <c r="B32" s="8"/>
      <c r="C32" s="10"/>
      <c r="D32" s="34"/>
      <c r="E32" s="34"/>
      <c r="F32" s="34"/>
      <c r="G32" s="34"/>
      <c r="H32" s="34">
        <f t="shared" si="1"/>
        <v>3461.5699999999993</v>
      </c>
    </row>
    <row r="33" spans="1:11">
      <c r="A33" s="5"/>
      <c r="B33" s="8"/>
      <c r="C33" s="10"/>
      <c r="D33" s="34"/>
      <c r="E33" s="34"/>
      <c r="F33" s="34"/>
      <c r="G33" s="34"/>
      <c r="H33" s="34">
        <f t="shared" si="1"/>
        <v>3461.5699999999993</v>
      </c>
    </row>
    <row r="34" spans="1:11" ht="13.5" thickBot="1">
      <c r="A34" s="12"/>
      <c r="B34" s="13" t="s">
        <v>35</v>
      </c>
      <c r="C34" s="10"/>
      <c r="D34" s="40">
        <f>SUM(D6:D33)</f>
        <v>5565</v>
      </c>
      <c r="E34" s="40">
        <f>SUM(E6:E33)</f>
        <v>176</v>
      </c>
      <c r="F34" s="40">
        <f>SUM(F6:F33)</f>
        <v>2579.65</v>
      </c>
      <c r="G34" s="40">
        <f>SUM(G6:G33)</f>
        <v>2461.8799999999997</v>
      </c>
      <c r="H34" s="40">
        <f>H5+D34+E34-F34-G34</f>
        <v>3461.5699999999993</v>
      </c>
      <c r="I34" s="78">
        <f>SUM(G29:G31)</f>
        <v>540.9</v>
      </c>
      <c r="J34" s="51">
        <f>H34+I34</f>
        <v>4002.4699999999993</v>
      </c>
    </row>
    <row r="35" spans="1:11" ht="13.5" thickTop="1">
      <c r="A35" s="5"/>
      <c r="B35" s="11"/>
      <c r="C35" s="10"/>
      <c r="D35" s="7"/>
      <c r="E35" s="7"/>
      <c r="F35" s="7"/>
      <c r="G35" s="6"/>
      <c r="H35" s="7"/>
    </row>
    <row r="36" spans="1:11">
      <c r="A36" s="14" t="s">
        <v>36</v>
      </c>
      <c r="B36" s="11"/>
      <c r="C36" s="10"/>
      <c r="D36" s="7"/>
      <c r="E36" s="7"/>
      <c r="F36" s="7"/>
      <c r="G36" s="6"/>
      <c r="H36" s="7"/>
    </row>
    <row r="37" spans="1:11">
      <c r="A37" s="15" t="s">
        <v>37</v>
      </c>
      <c r="B37" s="11"/>
      <c r="C37" s="10"/>
      <c r="E37" s="17" t="s">
        <v>38</v>
      </c>
      <c r="G37" s="3"/>
      <c r="H37" s="16" t="s">
        <v>9</v>
      </c>
    </row>
    <row r="38" spans="1:11">
      <c r="A38" s="5">
        <v>44287</v>
      </c>
      <c r="B38" s="11" t="s">
        <v>41</v>
      </c>
      <c r="C38" s="10"/>
      <c r="E38" s="17"/>
      <c r="G38" s="3"/>
      <c r="H38" s="22">
        <f>'2020-21'!H56</f>
        <v>742.37</v>
      </c>
      <c r="I38" t="s">
        <v>68</v>
      </c>
      <c r="J38" t="s">
        <v>42</v>
      </c>
      <c r="K38" s="50">
        <v>742.37</v>
      </c>
    </row>
    <row r="39" spans="1:11">
      <c r="A39" s="5" t="s">
        <v>168</v>
      </c>
      <c r="B39" s="62" t="s">
        <v>40</v>
      </c>
      <c r="E39" s="24">
        <v>0.01</v>
      </c>
      <c r="G39" s="6"/>
      <c r="H39" s="34">
        <f t="shared" ref="H39:H50" si="2">H38+E39</f>
        <v>742.38</v>
      </c>
    </row>
    <row r="40" spans="1:11">
      <c r="A40" s="5" t="s">
        <v>169</v>
      </c>
      <c r="B40" s="11" t="s">
        <v>40</v>
      </c>
      <c r="E40" s="24">
        <v>0.01</v>
      </c>
      <c r="G40" s="6"/>
      <c r="H40" s="34">
        <f t="shared" si="2"/>
        <v>742.39</v>
      </c>
    </row>
    <row r="41" spans="1:11">
      <c r="A41" s="5" t="s">
        <v>170</v>
      </c>
      <c r="B41" s="11" t="s">
        <v>40</v>
      </c>
      <c r="E41" s="24">
        <v>0.01</v>
      </c>
      <c r="G41" s="7"/>
      <c r="H41" s="34">
        <f t="shared" si="2"/>
        <v>742.4</v>
      </c>
    </row>
    <row r="42" spans="1:11">
      <c r="A42" s="5" t="s">
        <v>171</v>
      </c>
      <c r="B42" s="11" t="s">
        <v>40</v>
      </c>
      <c r="E42" s="24">
        <v>0.01</v>
      </c>
      <c r="G42" s="6"/>
      <c r="H42" s="34">
        <f t="shared" si="2"/>
        <v>742.41</v>
      </c>
    </row>
    <row r="43" spans="1:11">
      <c r="A43" s="5" t="s">
        <v>172</v>
      </c>
      <c r="B43" s="11" t="s">
        <v>40</v>
      </c>
      <c r="E43" s="24">
        <v>0.01</v>
      </c>
      <c r="G43" s="6"/>
      <c r="H43" s="34">
        <f t="shared" si="2"/>
        <v>742.42</v>
      </c>
      <c r="I43" s="6"/>
    </row>
    <row r="44" spans="1:11">
      <c r="A44" s="5" t="s">
        <v>173</v>
      </c>
      <c r="B44" s="11" t="s">
        <v>40</v>
      </c>
      <c r="E44" s="24">
        <v>0.01</v>
      </c>
      <c r="H44" s="34">
        <f t="shared" si="2"/>
        <v>742.43</v>
      </c>
    </row>
    <row r="45" spans="1:11">
      <c r="A45" s="5" t="s">
        <v>174</v>
      </c>
      <c r="B45" s="11" t="s">
        <v>40</v>
      </c>
      <c r="E45" s="24">
        <v>0.01</v>
      </c>
      <c r="H45" s="34">
        <f t="shared" si="2"/>
        <v>742.43999999999994</v>
      </c>
    </row>
    <row r="46" spans="1:11">
      <c r="A46" s="5" t="s">
        <v>175</v>
      </c>
      <c r="B46" s="11" t="s">
        <v>40</v>
      </c>
      <c r="E46" s="24">
        <v>0.01</v>
      </c>
      <c r="H46" s="34">
        <f t="shared" si="2"/>
        <v>742.44999999999993</v>
      </c>
    </row>
    <row r="47" spans="1:11">
      <c r="A47" s="5" t="s">
        <v>176</v>
      </c>
      <c r="B47" s="11" t="s">
        <v>40</v>
      </c>
      <c r="E47" s="24">
        <v>0.01</v>
      </c>
      <c r="H47" s="34">
        <f t="shared" si="2"/>
        <v>742.45999999999992</v>
      </c>
    </row>
    <row r="48" spans="1:11">
      <c r="A48" s="5" t="s">
        <v>177</v>
      </c>
      <c r="B48" s="11" t="s">
        <v>40</v>
      </c>
      <c r="E48" s="24">
        <v>0.01</v>
      </c>
      <c r="H48" s="34">
        <f t="shared" si="2"/>
        <v>742.46999999999991</v>
      </c>
    </row>
    <row r="49" spans="1:9">
      <c r="A49" s="5" t="s">
        <v>178</v>
      </c>
      <c r="B49" s="11" t="s">
        <v>40</v>
      </c>
      <c r="E49" s="24">
        <v>0.01</v>
      </c>
      <c r="H49" s="34">
        <f t="shared" si="2"/>
        <v>742.4799999999999</v>
      </c>
    </row>
    <row r="50" spans="1:9">
      <c r="A50" s="5" t="s">
        <v>179</v>
      </c>
      <c r="B50" s="11" t="s">
        <v>40</v>
      </c>
      <c r="E50" s="24">
        <v>0.01</v>
      </c>
      <c r="H50" s="34">
        <f t="shared" si="2"/>
        <v>742.4899999999999</v>
      </c>
    </row>
    <row r="51" spans="1:9">
      <c r="A51" s="5"/>
      <c r="B51" s="13" t="s">
        <v>35</v>
      </c>
      <c r="C51" s="10"/>
      <c r="E51" s="41">
        <f>SUM(E39:E50)</f>
        <v>0.11999999999999998</v>
      </c>
      <c r="F51" s="21"/>
      <c r="G51" s="42"/>
      <c r="H51" s="41">
        <f>H38+E51</f>
        <v>742.49</v>
      </c>
      <c r="I51" t="s">
        <v>210</v>
      </c>
    </row>
    <row r="53" spans="1:9">
      <c r="B53" s="13" t="s">
        <v>148</v>
      </c>
      <c r="C53" s="10"/>
      <c r="D53" s="39">
        <f>D34+D51</f>
        <v>5565</v>
      </c>
      <c r="E53" s="39">
        <f t="shared" ref="E53:G53" si="3">E34+E51</f>
        <v>176.12</v>
      </c>
      <c r="F53" s="39">
        <f t="shared" si="3"/>
        <v>2579.65</v>
      </c>
      <c r="G53" s="39">
        <f t="shared" si="3"/>
        <v>2461.8799999999997</v>
      </c>
    </row>
    <row r="56" spans="1:9" ht="15.75">
      <c r="A56" s="87" t="s">
        <v>73</v>
      </c>
      <c r="B56" s="87"/>
      <c r="C56" s="87"/>
      <c r="D56" s="87"/>
      <c r="E56" s="87"/>
      <c r="F56" s="87"/>
      <c r="G56" s="87"/>
      <c r="H56" s="87"/>
    </row>
    <row r="58" spans="1:9">
      <c r="A58" s="88" t="s">
        <v>181</v>
      </c>
      <c r="B58" s="88"/>
      <c r="C58" s="88"/>
      <c r="D58" s="88"/>
      <c r="E58" s="88"/>
      <c r="F58" s="88"/>
      <c r="G58" s="88"/>
      <c r="H58" s="88"/>
    </row>
    <row r="60" spans="1:9" ht="15.75">
      <c r="A60" s="89" t="s">
        <v>75</v>
      </c>
      <c r="B60" s="89"/>
      <c r="C60" s="89"/>
      <c r="D60" s="89"/>
      <c r="E60" s="89"/>
      <c r="F60" s="89"/>
      <c r="G60" s="89"/>
      <c r="H60" s="89"/>
    </row>
    <row r="62" spans="1:9">
      <c r="A62" s="83" t="s">
        <v>76</v>
      </c>
      <c r="B62" s="83"/>
      <c r="C62" s="83"/>
      <c r="F62" s="83" t="s">
        <v>77</v>
      </c>
      <c r="G62" s="83"/>
      <c r="H62" s="83"/>
    </row>
    <row r="64" spans="1:9">
      <c r="A64" s="83" t="s">
        <v>167</v>
      </c>
      <c r="B64" s="83"/>
      <c r="C64" s="83"/>
      <c r="F64" s="84">
        <v>44651</v>
      </c>
      <c r="G64" s="84"/>
      <c r="H64" s="84"/>
    </row>
    <row r="65" spans="1:9">
      <c r="A65" s="2" t="s">
        <v>78</v>
      </c>
      <c r="F65" s="2" t="s">
        <v>78</v>
      </c>
    </row>
    <row r="66" spans="1:9">
      <c r="A66" t="s">
        <v>66</v>
      </c>
      <c r="B66" s="6"/>
      <c r="D66" s="35">
        <f>H5</f>
        <v>2762.0999999999995</v>
      </c>
      <c r="F66" t="s">
        <v>66</v>
      </c>
      <c r="G66" s="8"/>
      <c r="H66" s="35">
        <f>H34</f>
        <v>3461.5699999999993</v>
      </c>
    </row>
    <row r="67" spans="1:9" ht="13.5" thickBot="1">
      <c r="A67" t="s">
        <v>79</v>
      </c>
      <c r="B67" s="6"/>
      <c r="D67" s="36">
        <f>H38</f>
        <v>742.37</v>
      </c>
      <c r="F67" t="s">
        <v>79</v>
      </c>
      <c r="H67" s="37">
        <f>H51</f>
        <v>742.49</v>
      </c>
    </row>
    <row r="68" spans="1:9">
      <c r="B68" s="1" t="s">
        <v>48</v>
      </c>
      <c r="D68" s="35">
        <f>SUM(D66:D67)</f>
        <v>3504.4699999999993</v>
      </c>
      <c r="H68" s="35">
        <f>SUM(H66:H67)</f>
        <v>4204.0599999999995</v>
      </c>
    </row>
    <row r="69" spans="1:9">
      <c r="B69" s="1"/>
      <c r="D69" s="35"/>
      <c r="F69" t="s">
        <v>147</v>
      </c>
      <c r="H69" s="7"/>
      <c r="I69" s="35"/>
    </row>
    <row r="70" spans="1:9">
      <c r="B70" s="1"/>
      <c r="D70" s="35"/>
      <c r="H70" s="7"/>
      <c r="I70" s="35"/>
    </row>
    <row r="71" spans="1:9">
      <c r="B71" s="1"/>
      <c r="D71" s="35"/>
      <c r="H71" s="7"/>
      <c r="I71" s="35"/>
    </row>
    <row r="72" spans="1:9">
      <c r="B72" s="1"/>
      <c r="D72" s="36"/>
      <c r="F72" s="6"/>
      <c r="G72" s="29"/>
      <c r="H72" s="7"/>
      <c r="I72" s="35"/>
    </row>
    <row r="73" spans="1:9">
      <c r="A73" s="21" t="s">
        <v>80</v>
      </c>
      <c r="D73" s="35">
        <f>D68-D72</f>
        <v>3504.4699999999993</v>
      </c>
      <c r="F73" s="6"/>
      <c r="G73" s="29"/>
      <c r="H73" s="7"/>
      <c r="I73" s="35"/>
    </row>
    <row r="74" spans="1:9" ht="13.5" thickBot="1">
      <c r="A74" t="s">
        <v>81</v>
      </c>
      <c r="B74" t="s">
        <v>182</v>
      </c>
      <c r="D74" s="37">
        <f>D53+E53</f>
        <v>5741.12</v>
      </c>
      <c r="H74" s="7"/>
      <c r="I74" s="35"/>
    </row>
    <row r="75" spans="1:9">
      <c r="A75" s="21" t="s">
        <v>82</v>
      </c>
      <c r="D75" s="35">
        <f>SUM(D73:D74)</f>
        <v>9245.59</v>
      </c>
      <c r="F75" s="2"/>
      <c r="H75" s="36">
        <f>SUM(H70:H72)</f>
        <v>0</v>
      </c>
    </row>
    <row r="76" spans="1:9">
      <c r="A76" t="s">
        <v>83</v>
      </c>
      <c r="B76" t="s">
        <v>182</v>
      </c>
      <c r="D76" s="35">
        <f>F53+G53</f>
        <v>5041.53</v>
      </c>
      <c r="H76" s="35">
        <f>H68-H75</f>
        <v>4204.0599999999995</v>
      </c>
    </row>
    <row r="77" spans="1:9">
      <c r="D77" s="35"/>
      <c r="H77" s="35"/>
    </row>
    <row r="78" spans="1:9" ht="16.5" thickBot="1">
      <c r="A78" s="31"/>
      <c r="B78" s="43" t="s">
        <v>156</v>
      </c>
      <c r="D78" s="44">
        <f>D75-D76</f>
        <v>4204.0600000000004</v>
      </c>
      <c r="E78" s="45"/>
      <c r="F78" s="43" t="s">
        <v>84</v>
      </c>
      <c r="G78" s="45"/>
      <c r="H78" s="44">
        <f>H76</f>
        <v>4204.0599999999995</v>
      </c>
    </row>
    <row r="80" spans="1:9" ht="18" customHeight="1">
      <c r="A80" s="85" t="s">
        <v>85</v>
      </c>
      <c r="B80" s="85"/>
      <c r="C80" s="85"/>
      <c r="D80" s="85"/>
      <c r="E80" s="85"/>
      <c r="F80" s="85"/>
      <c r="G80" s="85"/>
      <c r="H80" s="85"/>
      <c r="I80" s="85"/>
    </row>
    <row r="81" spans="1:9" ht="18">
      <c r="A81" s="86" t="s">
        <v>105</v>
      </c>
      <c r="B81" s="86"/>
      <c r="C81" s="86"/>
      <c r="D81" s="86"/>
      <c r="E81" s="86"/>
      <c r="F81" s="86"/>
      <c r="G81" s="86"/>
      <c r="H81" s="86"/>
      <c r="I81" s="86"/>
    </row>
    <row r="85" spans="1:9" ht="18">
      <c r="A85" s="49"/>
      <c r="B85" s="49"/>
      <c r="D85" s="54" t="s">
        <v>138</v>
      </c>
      <c r="E85" s="54" t="s">
        <v>183</v>
      </c>
      <c r="F85" s="52"/>
      <c r="G85" s="21"/>
    </row>
    <row r="86" spans="1:9" ht="18">
      <c r="A86" s="55" t="s">
        <v>118</v>
      </c>
      <c r="B86" s="49" t="s">
        <v>119</v>
      </c>
      <c r="D86" s="56">
        <f>'2020-21'!D91</f>
        <v>2467</v>
      </c>
      <c r="E86" s="56">
        <f>D92</f>
        <v>3504.6500000000005</v>
      </c>
      <c r="F86" s="56"/>
    </row>
    <row r="87" spans="1:9" ht="18">
      <c r="A87" s="55" t="s">
        <v>120</v>
      </c>
      <c r="B87" s="49" t="s">
        <v>46</v>
      </c>
      <c r="D87" s="56">
        <f>'2020-21'!D92</f>
        <v>5300</v>
      </c>
      <c r="E87" s="56">
        <f>D34</f>
        <v>5565</v>
      </c>
      <c r="F87" s="56"/>
    </row>
    <row r="88" spans="1:9" ht="18">
      <c r="A88" s="55" t="s">
        <v>121</v>
      </c>
      <c r="B88" s="49" t="s">
        <v>122</v>
      </c>
      <c r="D88" s="56">
        <f>'2020-21'!D93</f>
        <v>269.33999999999997</v>
      </c>
      <c r="E88" s="56">
        <f>E34</f>
        <v>176</v>
      </c>
      <c r="F88" s="56"/>
    </row>
    <row r="89" spans="1:9" ht="18">
      <c r="A89" s="55" t="s">
        <v>123</v>
      </c>
      <c r="B89" s="49" t="s">
        <v>124</v>
      </c>
      <c r="D89" s="56">
        <f>'2020-21'!D94</f>
        <v>2779.47</v>
      </c>
      <c r="E89" s="56">
        <f>F34</f>
        <v>2579.65</v>
      </c>
      <c r="F89" s="56"/>
      <c r="G89" s="60"/>
    </row>
    <row r="90" spans="1:9" ht="18">
      <c r="A90" s="55" t="s">
        <v>125</v>
      </c>
      <c r="B90" s="49" t="s">
        <v>126</v>
      </c>
      <c r="D90" s="56">
        <f>'2020-21'!D95</f>
        <v>0</v>
      </c>
      <c r="E90" s="56">
        <v>0</v>
      </c>
      <c r="F90" s="56"/>
      <c r="G90" s="56"/>
    </row>
    <row r="91" spans="1:9" ht="18">
      <c r="A91" s="55" t="s">
        <v>127</v>
      </c>
      <c r="B91" s="49" t="s">
        <v>128</v>
      </c>
      <c r="D91" s="56">
        <f>'2020-21'!D96</f>
        <v>1752.22</v>
      </c>
      <c r="E91" s="56">
        <f>G34</f>
        <v>2461.8799999999997</v>
      </c>
      <c r="F91" s="56"/>
      <c r="G91" s="56"/>
    </row>
    <row r="92" spans="1:9" ht="18">
      <c r="A92" s="55" t="s">
        <v>129</v>
      </c>
      <c r="B92" s="49" t="s">
        <v>130</v>
      </c>
      <c r="D92" s="56">
        <f>'2020-21'!D97</f>
        <v>3504.6500000000005</v>
      </c>
      <c r="E92" s="56">
        <f>E86+E87+E88-E89-E90-E91</f>
        <v>4204.1200000000026</v>
      </c>
      <c r="F92" s="56"/>
    </row>
    <row r="93" spans="1:9" ht="18">
      <c r="A93" s="55" t="s">
        <v>131</v>
      </c>
      <c r="B93" s="49" t="s">
        <v>132</v>
      </c>
      <c r="D93" s="56">
        <f>'2020-21'!D98</f>
        <v>3504.5099999999993</v>
      </c>
      <c r="E93" s="56">
        <f>H78</f>
        <v>4204.0599999999995</v>
      </c>
      <c r="F93" s="56"/>
    </row>
    <row r="94" spans="1:9" ht="18">
      <c r="A94" s="55" t="s">
        <v>133</v>
      </c>
      <c r="B94" s="49" t="s">
        <v>134</v>
      </c>
      <c r="D94" s="56">
        <f>'2020-21'!D99</f>
        <v>625</v>
      </c>
      <c r="E94" s="56">
        <v>625</v>
      </c>
      <c r="F94" s="56"/>
    </row>
    <row r="95" spans="1:9" ht="18">
      <c r="A95" s="55" t="s">
        <v>135</v>
      </c>
      <c r="B95" s="49" t="s">
        <v>136</v>
      </c>
      <c r="D95" s="56">
        <f>'2020-21'!D100</f>
        <v>0</v>
      </c>
      <c r="E95" s="56">
        <v>0</v>
      </c>
      <c r="F95" s="56"/>
    </row>
  </sheetData>
  <mergeCells count="11">
    <mergeCell ref="A64:C64"/>
    <mergeCell ref="F64:H64"/>
    <mergeCell ref="A80:I80"/>
    <mergeCell ref="A81:I81"/>
    <mergeCell ref="A1:H1"/>
    <mergeCell ref="A2:H2"/>
    <mergeCell ref="A56:H56"/>
    <mergeCell ref="A58:H58"/>
    <mergeCell ref="A60:H60"/>
    <mergeCell ref="A62:C62"/>
    <mergeCell ref="F62:H62"/>
  </mergeCells>
  <phoneticPr fontId="4" type="noConversion"/>
  <printOptions horizontalCentered="1" verticalCentered="1" gridLines="1"/>
  <pageMargins left="0.74791666666666701" right="0.74791666666666701" top="0.59027777777777801" bottom="0.59027777777777801" header="0.51180555555555496" footer="0.51180555555555496"/>
  <pageSetup paperSize="9" scale="36" firstPageNumber="0" orientation="landscape" verticalDpi="300" r:id="rId1"/>
  <headerFooter alignWithMargins="0"/>
  <rowBreaks count="2" manualBreakCount="2">
    <brk id="51" max="16383" man="1"/>
    <brk id="5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0"/>
  <sheetViews>
    <sheetView zoomScale="106" zoomScaleNormal="106" workbookViewId="0">
      <pane ySplit="4" topLeftCell="A94" activePane="bottomLeft" state="frozen"/>
      <selection pane="bottomLeft" activeCell="I7" sqref="I7"/>
    </sheetView>
  </sheetViews>
  <sheetFormatPr defaultColWidth="9.140625" defaultRowHeight="12.75"/>
  <cols>
    <col min="1" max="1" width="14" customWidth="1"/>
    <col min="2" max="2" width="38.140625" customWidth="1"/>
    <col min="3" max="3" width="13.140625" customWidth="1"/>
    <col min="4" max="5" width="15.85546875" customWidth="1"/>
    <col min="6" max="6" width="19.5703125" customWidth="1"/>
    <col min="7" max="7" width="19.42578125" customWidth="1"/>
    <col min="8" max="8" width="14.28515625" customWidth="1"/>
    <col min="9" max="9" width="14.140625" customWidth="1"/>
    <col min="11" max="11" width="10.85546875" bestFit="1" customWidth="1"/>
  </cols>
  <sheetData>
    <row r="1" spans="1:11" ht="15.75">
      <c r="A1" s="87" t="s">
        <v>0</v>
      </c>
      <c r="B1" s="87"/>
      <c r="C1" s="87"/>
      <c r="D1" s="87"/>
      <c r="E1" s="87"/>
      <c r="F1" s="87"/>
      <c r="G1" s="87"/>
      <c r="H1" s="87"/>
    </row>
    <row r="2" spans="1:11" ht="15.75">
      <c r="A2" s="87" t="s">
        <v>114</v>
      </c>
      <c r="B2" s="87"/>
      <c r="C2" s="87"/>
      <c r="D2" s="87"/>
      <c r="E2" s="87"/>
      <c r="F2" s="87"/>
      <c r="G2" s="87"/>
      <c r="H2" s="87"/>
    </row>
    <row r="3" spans="1:11">
      <c r="A3" s="2"/>
      <c r="B3" s="18" t="s">
        <v>93</v>
      </c>
      <c r="D3" s="53" t="s">
        <v>140</v>
      </c>
      <c r="E3" s="53" t="s">
        <v>141</v>
      </c>
      <c r="F3" s="21" t="s">
        <v>142</v>
      </c>
      <c r="G3" s="21" t="s">
        <v>143</v>
      </c>
    </row>
    <row r="4" spans="1:11">
      <c r="A4" s="3" t="s">
        <v>2</v>
      </c>
      <c r="B4" s="3" t="s">
        <v>3</v>
      </c>
      <c r="C4" s="3" t="s">
        <v>4</v>
      </c>
      <c r="D4" s="4" t="s">
        <v>46</v>
      </c>
      <c r="E4" s="4" t="s">
        <v>139</v>
      </c>
      <c r="F4" s="4" t="s">
        <v>124</v>
      </c>
      <c r="G4" s="4" t="s">
        <v>144</v>
      </c>
      <c r="H4" s="3" t="s">
        <v>9</v>
      </c>
      <c r="I4" s="4" t="s">
        <v>59</v>
      </c>
    </row>
    <row r="5" spans="1:11">
      <c r="A5" s="5">
        <v>43922</v>
      </c>
      <c r="B5" s="11" t="s">
        <v>41</v>
      </c>
      <c r="C5" s="10"/>
      <c r="D5" s="16"/>
      <c r="E5" s="16"/>
      <c r="F5" s="17"/>
      <c r="G5" s="3"/>
      <c r="H5" s="22">
        <f>'2019-20'!H36</f>
        <v>1725.2899999999995</v>
      </c>
      <c r="I5" t="s">
        <v>68</v>
      </c>
      <c r="J5" t="s">
        <v>42</v>
      </c>
      <c r="K5" s="50">
        <v>1725.29</v>
      </c>
    </row>
    <row r="6" spans="1:11">
      <c r="A6" s="5">
        <v>43922</v>
      </c>
      <c r="B6" s="11" t="s">
        <v>62</v>
      </c>
      <c r="C6" s="10">
        <v>531</v>
      </c>
      <c r="D6" s="34"/>
      <c r="E6" s="34"/>
      <c r="F6" s="57">
        <v>129</v>
      </c>
      <c r="G6" s="23"/>
      <c r="H6" s="34">
        <f>H5+D6+E6-F6-G6</f>
        <v>1596.2899999999995</v>
      </c>
    </row>
    <row r="7" spans="1:11">
      <c r="A7" s="5">
        <v>43927</v>
      </c>
      <c r="B7" s="8" t="s">
        <v>39</v>
      </c>
      <c r="C7" s="10"/>
      <c r="D7" s="34">
        <v>2650</v>
      </c>
      <c r="H7" s="34">
        <f t="shared" ref="H7:H12" si="0">H6+D7+E7-F7-G7</f>
        <v>4246.2899999999991</v>
      </c>
    </row>
    <row r="8" spans="1:11">
      <c r="A8" s="5">
        <v>43964</v>
      </c>
      <c r="B8" s="11" t="s">
        <v>18</v>
      </c>
      <c r="C8" s="10">
        <v>532</v>
      </c>
      <c r="D8" s="34"/>
      <c r="E8" s="34"/>
      <c r="F8" s="34"/>
      <c r="G8" s="34">
        <v>75.3</v>
      </c>
      <c r="H8" s="34">
        <f t="shared" si="0"/>
        <v>4170.9899999999989</v>
      </c>
    </row>
    <row r="9" spans="1:11">
      <c r="A9" s="5">
        <v>43970</v>
      </c>
      <c r="B9" s="8" t="s">
        <v>108</v>
      </c>
      <c r="C9" s="10">
        <v>533</v>
      </c>
      <c r="D9" s="34"/>
      <c r="E9" s="34"/>
      <c r="F9" s="34">
        <v>343.52</v>
      </c>
      <c r="G9" s="34"/>
      <c r="H9" s="34">
        <f t="shared" si="0"/>
        <v>3827.4699999999989</v>
      </c>
    </row>
    <row r="10" spans="1:11">
      <c r="A10" s="5">
        <v>43978</v>
      </c>
      <c r="B10" s="8" t="s">
        <v>15</v>
      </c>
      <c r="C10" s="10">
        <v>535</v>
      </c>
      <c r="D10" s="34"/>
      <c r="E10" s="34"/>
      <c r="F10" s="34"/>
      <c r="G10" s="34">
        <v>218</v>
      </c>
      <c r="H10" s="34">
        <f t="shared" si="0"/>
        <v>3609.4699999999989</v>
      </c>
    </row>
    <row r="11" spans="1:11">
      <c r="A11" s="5">
        <v>43980</v>
      </c>
      <c r="B11" s="11" t="s">
        <v>107</v>
      </c>
      <c r="C11" s="10">
        <v>534</v>
      </c>
      <c r="D11" s="34"/>
      <c r="E11" s="34"/>
      <c r="F11" s="34"/>
      <c r="G11" s="34">
        <v>239.77</v>
      </c>
      <c r="H11" s="34">
        <f t="shared" si="0"/>
        <v>3369.6999999999989</v>
      </c>
    </row>
    <row r="12" spans="1:11">
      <c r="A12" s="5">
        <v>44034</v>
      </c>
      <c r="B12" s="8" t="s">
        <v>108</v>
      </c>
      <c r="C12" s="10">
        <v>537</v>
      </c>
      <c r="D12" s="34"/>
      <c r="E12" s="34"/>
      <c r="F12" s="34">
        <v>343.52</v>
      </c>
      <c r="G12" s="34"/>
      <c r="H12" s="34">
        <f t="shared" si="0"/>
        <v>3026.1799999999989</v>
      </c>
    </row>
    <row r="13" spans="1:11">
      <c r="A13" s="5">
        <v>44040</v>
      </c>
      <c r="B13" s="8" t="s">
        <v>62</v>
      </c>
      <c r="C13" s="10">
        <v>538</v>
      </c>
      <c r="D13" s="34"/>
      <c r="E13" s="34"/>
      <c r="F13" s="34">
        <v>128.80000000000001</v>
      </c>
      <c r="G13" s="34"/>
      <c r="H13" s="34">
        <f t="shared" ref="H13:H38" si="1">H12+D13+E13-F13-G13</f>
        <v>2897.3799999999987</v>
      </c>
    </row>
    <row r="14" spans="1:11">
      <c r="A14" s="5">
        <v>44042</v>
      </c>
      <c r="B14" s="8" t="s">
        <v>149</v>
      </c>
      <c r="C14" s="10">
        <v>540</v>
      </c>
      <c r="D14" s="34"/>
      <c r="E14" s="34"/>
      <c r="F14" s="34"/>
      <c r="G14" s="34">
        <v>75</v>
      </c>
      <c r="H14" s="34">
        <f t="shared" si="1"/>
        <v>2822.3799999999987</v>
      </c>
    </row>
    <row r="15" spans="1:11">
      <c r="A15" s="5">
        <v>44046</v>
      </c>
      <c r="B15" s="8" t="s">
        <v>21</v>
      </c>
      <c r="C15" s="10">
        <v>536</v>
      </c>
      <c r="D15" s="34"/>
      <c r="E15" s="34"/>
      <c r="F15" s="34"/>
      <c r="G15" s="34">
        <v>29.95</v>
      </c>
      <c r="H15" s="34">
        <f t="shared" si="1"/>
        <v>2792.4299999999989</v>
      </c>
    </row>
    <row r="16" spans="1:11">
      <c r="A16" s="5">
        <v>44048</v>
      </c>
      <c r="B16" s="8" t="s">
        <v>18</v>
      </c>
      <c r="C16" s="10">
        <v>539</v>
      </c>
      <c r="D16" s="34"/>
      <c r="E16" s="34"/>
      <c r="F16" s="34"/>
      <c r="G16" s="34">
        <v>60</v>
      </c>
      <c r="H16" s="34">
        <f t="shared" si="1"/>
        <v>2732.4299999999989</v>
      </c>
    </row>
    <row r="17" spans="1:9">
      <c r="A17" s="5">
        <v>44097</v>
      </c>
      <c r="B17" s="8" t="s">
        <v>113</v>
      </c>
      <c r="C17" s="10">
        <v>541</v>
      </c>
      <c r="D17" s="34"/>
      <c r="E17" s="34"/>
      <c r="F17" s="34">
        <v>343.52</v>
      </c>
      <c r="G17" s="34"/>
      <c r="H17" s="34">
        <f t="shared" si="1"/>
        <v>2388.9099999999989</v>
      </c>
    </row>
    <row r="18" spans="1:9">
      <c r="A18" s="5">
        <v>44102</v>
      </c>
      <c r="B18" s="8" t="s">
        <v>32</v>
      </c>
      <c r="C18" s="10">
        <v>544</v>
      </c>
      <c r="D18" s="34"/>
      <c r="E18" s="34"/>
      <c r="F18" s="34"/>
      <c r="G18" s="25">
        <v>100</v>
      </c>
      <c r="H18" s="34">
        <f t="shared" si="1"/>
        <v>2288.9099999999989</v>
      </c>
    </row>
    <row r="19" spans="1:9">
      <c r="A19" s="5">
        <v>44103</v>
      </c>
      <c r="B19" s="8" t="s">
        <v>39</v>
      </c>
      <c r="C19" s="10"/>
      <c r="D19" s="34">
        <v>2650</v>
      </c>
      <c r="E19" s="34"/>
      <c r="G19" s="34"/>
      <c r="H19" s="34">
        <f t="shared" si="1"/>
        <v>4938.9099999999989</v>
      </c>
    </row>
    <row r="20" spans="1:9">
      <c r="A20" s="5">
        <v>44106</v>
      </c>
      <c r="B20" s="8" t="s">
        <v>150</v>
      </c>
      <c r="C20" s="10">
        <v>542</v>
      </c>
      <c r="D20" s="34"/>
      <c r="E20" s="34"/>
      <c r="F20" s="34"/>
      <c r="G20" s="50">
        <v>38</v>
      </c>
      <c r="H20" s="34">
        <f t="shared" si="1"/>
        <v>4900.9099999999989</v>
      </c>
    </row>
    <row r="21" spans="1:9">
      <c r="A21" s="5">
        <v>44111</v>
      </c>
      <c r="B21" s="8" t="s">
        <v>62</v>
      </c>
      <c r="C21" s="10">
        <v>546</v>
      </c>
      <c r="D21" s="34"/>
      <c r="E21" s="34"/>
      <c r="F21" s="34">
        <v>128.80000000000001</v>
      </c>
      <c r="H21" s="34">
        <f t="shared" si="1"/>
        <v>4772.1099999999988</v>
      </c>
    </row>
    <row r="22" spans="1:9">
      <c r="A22" s="5">
        <v>44113</v>
      </c>
      <c r="B22" s="8" t="s">
        <v>31</v>
      </c>
      <c r="C22" s="10">
        <v>545</v>
      </c>
      <c r="D22" s="34"/>
      <c r="E22" s="34"/>
      <c r="F22" s="34"/>
      <c r="G22" s="34">
        <v>100</v>
      </c>
      <c r="H22" s="34">
        <f t="shared" si="1"/>
        <v>4672.1099999999988</v>
      </c>
    </row>
    <row r="23" spans="1:9">
      <c r="A23" s="5">
        <v>44138</v>
      </c>
      <c r="B23" s="8" t="s">
        <v>30</v>
      </c>
      <c r="C23" s="10">
        <v>543</v>
      </c>
      <c r="D23" s="34"/>
      <c r="E23" s="34"/>
      <c r="F23" s="34"/>
      <c r="G23" s="34">
        <v>100</v>
      </c>
      <c r="H23" s="34">
        <f t="shared" si="1"/>
        <v>4572.1099999999988</v>
      </c>
    </row>
    <row r="24" spans="1:9">
      <c r="A24" s="5">
        <v>44160</v>
      </c>
      <c r="B24" s="8" t="s">
        <v>108</v>
      </c>
      <c r="C24" s="10">
        <v>549</v>
      </c>
      <c r="D24" s="34"/>
      <c r="E24" s="34"/>
      <c r="F24" s="34">
        <v>384.93</v>
      </c>
      <c r="H24" s="34">
        <f t="shared" si="1"/>
        <v>4187.1799999999985</v>
      </c>
    </row>
    <row r="25" spans="1:9">
      <c r="A25" s="5">
        <v>44165</v>
      </c>
      <c r="B25" s="8" t="s">
        <v>32</v>
      </c>
      <c r="C25" s="10">
        <v>552</v>
      </c>
      <c r="D25" s="34"/>
      <c r="E25" s="34"/>
      <c r="F25" s="34"/>
      <c r="G25" s="34">
        <v>50</v>
      </c>
      <c r="H25" s="34">
        <f t="shared" si="1"/>
        <v>4137.1799999999985</v>
      </c>
    </row>
    <row r="26" spans="1:9">
      <c r="A26" s="5">
        <v>44166</v>
      </c>
      <c r="B26" s="8" t="s">
        <v>31</v>
      </c>
      <c r="C26" s="10">
        <v>551</v>
      </c>
      <c r="D26" s="34"/>
      <c r="E26" s="34"/>
      <c r="F26" s="34"/>
      <c r="G26" s="34">
        <v>50</v>
      </c>
      <c r="H26" s="34">
        <f t="shared" si="1"/>
        <v>4087.1799999999985</v>
      </c>
    </row>
    <row r="27" spans="1:9">
      <c r="A27" s="5">
        <v>44217</v>
      </c>
      <c r="B27" s="8" t="s">
        <v>108</v>
      </c>
      <c r="C27" s="10">
        <v>553</v>
      </c>
      <c r="D27" s="34"/>
      <c r="E27" s="34"/>
      <c r="F27" s="34">
        <v>352.94</v>
      </c>
      <c r="H27" s="34">
        <f t="shared" si="1"/>
        <v>3734.2399999999984</v>
      </c>
    </row>
    <row r="28" spans="1:9">
      <c r="A28" s="5">
        <v>44222</v>
      </c>
      <c r="B28" s="8" t="s">
        <v>62</v>
      </c>
      <c r="C28" s="10">
        <v>554</v>
      </c>
      <c r="D28" s="34"/>
      <c r="E28" s="34"/>
      <c r="F28" s="34">
        <v>139.6</v>
      </c>
      <c r="G28" s="34"/>
      <c r="H28" s="34">
        <f t="shared" si="1"/>
        <v>3594.6399999999985</v>
      </c>
    </row>
    <row r="29" spans="1:9">
      <c r="A29" s="5">
        <v>44236</v>
      </c>
      <c r="B29" s="8" t="s">
        <v>30</v>
      </c>
      <c r="C29" s="10">
        <v>550</v>
      </c>
      <c r="D29" s="34"/>
      <c r="E29" s="34"/>
      <c r="F29" s="34"/>
      <c r="G29" s="34">
        <v>50</v>
      </c>
      <c r="H29" s="34">
        <f t="shared" si="1"/>
        <v>3544.6399999999985</v>
      </c>
    </row>
    <row r="30" spans="1:9">
      <c r="A30" s="5">
        <v>44243</v>
      </c>
      <c r="B30" s="8" t="s">
        <v>39</v>
      </c>
      <c r="C30" s="10"/>
      <c r="D30" s="34"/>
      <c r="E30" s="34">
        <v>269</v>
      </c>
      <c r="F30" s="34"/>
      <c r="G30" s="34"/>
      <c r="H30" s="34">
        <f t="shared" si="1"/>
        <v>3813.6399999999985</v>
      </c>
    </row>
    <row r="31" spans="1:9">
      <c r="A31" s="5">
        <v>44260</v>
      </c>
      <c r="B31" s="8" t="s">
        <v>108</v>
      </c>
      <c r="C31" s="10">
        <v>556</v>
      </c>
      <c r="D31" s="34"/>
      <c r="E31" s="34"/>
      <c r="F31" s="34">
        <v>352.94</v>
      </c>
      <c r="G31" s="34"/>
      <c r="H31" s="34">
        <f t="shared" si="1"/>
        <v>3460.6999999999985</v>
      </c>
    </row>
    <row r="32" spans="1:9">
      <c r="A32" s="5">
        <v>44270</v>
      </c>
      <c r="B32" s="8" t="s">
        <v>152</v>
      </c>
      <c r="C32" s="10">
        <v>555</v>
      </c>
      <c r="D32" s="34"/>
      <c r="E32" s="34"/>
      <c r="F32" s="34"/>
      <c r="G32" s="34">
        <v>269</v>
      </c>
      <c r="H32" s="34">
        <f t="shared" si="1"/>
        <v>3191.6999999999985</v>
      </c>
      <c r="I32" t="s">
        <v>159</v>
      </c>
    </row>
    <row r="33" spans="1:11">
      <c r="B33" s="59" t="s">
        <v>158</v>
      </c>
      <c r="H33" s="34">
        <f t="shared" si="1"/>
        <v>3191.6999999999985</v>
      </c>
    </row>
    <row r="34" spans="1:11">
      <c r="A34" s="75">
        <v>44088</v>
      </c>
      <c r="B34" s="59" t="s">
        <v>153</v>
      </c>
      <c r="C34" s="76">
        <v>547</v>
      </c>
      <c r="D34" s="77"/>
      <c r="E34" s="77"/>
      <c r="F34" s="77"/>
      <c r="G34" s="77">
        <v>40</v>
      </c>
      <c r="H34" s="34">
        <f t="shared" si="1"/>
        <v>3151.6999999999985</v>
      </c>
      <c r="I34" s="58" t="s">
        <v>202</v>
      </c>
      <c r="J34" s="58"/>
      <c r="K34" s="58"/>
    </row>
    <row r="35" spans="1:11">
      <c r="A35" s="75">
        <v>44116</v>
      </c>
      <c r="B35" s="59" t="s">
        <v>151</v>
      </c>
      <c r="C35" s="76">
        <v>548</v>
      </c>
      <c r="D35" s="77"/>
      <c r="E35" s="77"/>
      <c r="F35" s="77"/>
      <c r="G35" s="77">
        <v>136</v>
      </c>
      <c r="H35" s="34">
        <f t="shared" si="1"/>
        <v>3015.6999999999985</v>
      </c>
      <c r="I35" s="58" t="s">
        <v>202</v>
      </c>
      <c r="J35" s="58"/>
      <c r="K35" s="58"/>
    </row>
    <row r="36" spans="1:11">
      <c r="A36" s="5">
        <v>44280</v>
      </c>
      <c r="B36" s="8" t="s">
        <v>62</v>
      </c>
      <c r="C36" s="10">
        <v>557</v>
      </c>
      <c r="D36" s="34"/>
      <c r="E36" s="34"/>
      <c r="F36" s="34">
        <v>132.4</v>
      </c>
      <c r="G36" s="34"/>
      <c r="H36" s="34">
        <f t="shared" si="1"/>
        <v>2883.2999999999984</v>
      </c>
      <c r="I36" t="s">
        <v>203</v>
      </c>
    </row>
    <row r="37" spans="1:11">
      <c r="A37" s="5">
        <v>44280</v>
      </c>
      <c r="B37" s="8" t="s">
        <v>18</v>
      </c>
      <c r="C37" s="10">
        <v>558</v>
      </c>
      <c r="D37" s="34"/>
      <c r="E37" s="34"/>
      <c r="F37" s="34"/>
      <c r="G37" s="34">
        <v>121.2</v>
      </c>
      <c r="H37" s="34">
        <f t="shared" si="1"/>
        <v>2762.0999999999985</v>
      </c>
      <c r="I37" t="s">
        <v>203</v>
      </c>
    </row>
    <row r="38" spans="1:11">
      <c r="A38" s="5"/>
      <c r="B38" s="8"/>
      <c r="C38" s="10"/>
      <c r="D38" s="34"/>
      <c r="E38" s="34"/>
      <c r="F38" s="34"/>
      <c r="G38" s="34"/>
      <c r="H38" s="34">
        <f t="shared" si="1"/>
        <v>2762.0999999999985</v>
      </c>
    </row>
    <row r="39" spans="1:11" ht="13.5" thickBot="1">
      <c r="A39" s="12"/>
      <c r="B39" s="13" t="s">
        <v>35</v>
      </c>
      <c r="C39" s="10"/>
      <c r="D39" s="40">
        <f>SUM(D6:D38)</f>
        <v>5300</v>
      </c>
      <c r="E39" s="40">
        <f>SUM(E6:E38)</f>
        <v>269</v>
      </c>
      <c r="F39" s="40">
        <f>SUM(F6:F38)</f>
        <v>2779.97</v>
      </c>
      <c r="G39" s="40">
        <f>SUM(G6:G38)</f>
        <v>1752.22</v>
      </c>
      <c r="H39" s="40">
        <f>H5+D39+E39-F39-G39</f>
        <v>2762.0999999999995</v>
      </c>
      <c r="J39" s="20"/>
    </row>
    <row r="40" spans="1:11" ht="13.5" thickTop="1">
      <c r="A40" s="5"/>
      <c r="B40" s="11"/>
      <c r="C40" s="10"/>
      <c r="D40" s="7"/>
      <c r="E40" s="7"/>
      <c r="F40" s="7"/>
      <c r="G40" s="6"/>
      <c r="H40" s="7"/>
    </row>
    <row r="41" spans="1:11">
      <c r="A41" s="14" t="s">
        <v>36</v>
      </c>
      <c r="B41" s="11"/>
      <c r="C41" s="10"/>
      <c r="D41" s="7"/>
      <c r="E41" s="7"/>
      <c r="F41" s="7"/>
      <c r="G41" s="6"/>
      <c r="H41" s="7"/>
    </row>
    <row r="42" spans="1:11">
      <c r="A42" s="15" t="s">
        <v>37</v>
      </c>
      <c r="B42" s="11"/>
      <c r="C42" s="10"/>
      <c r="E42" s="17" t="s">
        <v>38</v>
      </c>
      <c r="G42" s="3"/>
      <c r="H42" s="16" t="s">
        <v>9</v>
      </c>
    </row>
    <row r="43" spans="1:11">
      <c r="A43" s="15">
        <v>43922</v>
      </c>
      <c r="B43" s="11" t="s">
        <v>41</v>
      </c>
      <c r="C43" s="10"/>
      <c r="E43" s="17"/>
      <c r="G43" s="3"/>
      <c r="H43" s="22">
        <f>'2019-20'!H53</f>
        <v>742.03</v>
      </c>
      <c r="I43" t="s">
        <v>68</v>
      </c>
      <c r="J43" t="s">
        <v>42</v>
      </c>
      <c r="K43" s="50">
        <v>742.03</v>
      </c>
    </row>
    <row r="44" spans="1:11">
      <c r="A44" s="5">
        <v>43951</v>
      </c>
      <c r="B44" s="11" t="s">
        <v>40</v>
      </c>
      <c r="E44" s="24">
        <v>0.12</v>
      </c>
      <c r="G44" s="6"/>
      <c r="H44" s="34">
        <f t="shared" ref="H44:H55" si="2">H43+E44</f>
        <v>742.15</v>
      </c>
    </row>
    <row r="45" spans="1:11">
      <c r="A45" s="5">
        <v>43982</v>
      </c>
      <c r="B45" s="11" t="s">
        <v>40</v>
      </c>
      <c r="E45" s="24">
        <v>0.12</v>
      </c>
      <c r="G45" s="6"/>
      <c r="H45" s="34">
        <f t="shared" si="2"/>
        <v>742.27</v>
      </c>
    </row>
    <row r="46" spans="1:11">
      <c r="A46" s="5">
        <v>44011</v>
      </c>
      <c r="B46" s="11" t="s">
        <v>40</v>
      </c>
      <c r="E46" s="24">
        <v>0.01</v>
      </c>
      <c r="G46" s="7"/>
      <c r="H46" s="34">
        <f t="shared" si="2"/>
        <v>742.28</v>
      </c>
    </row>
    <row r="47" spans="1:11">
      <c r="A47" s="5">
        <v>44043</v>
      </c>
      <c r="B47" s="11" t="s">
        <v>40</v>
      </c>
      <c r="E47" s="24">
        <v>0.01</v>
      </c>
      <c r="G47" s="6"/>
      <c r="H47" s="34">
        <f t="shared" si="2"/>
        <v>742.29</v>
      </c>
    </row>
    <row r="48" spans="1:11">
      <c r="A48" s="5">
        <v>44074</v>
      </c>
      <c r="B48" s="11" t="s">
        <v>40</v>
      </c>
      <c r="E48" s="24">
        <v>0.01</v>
      </c>
      <c r="G48" s="6"/>
      <c r="H48" s="34">
        <f t="shared" si="2"/>
        <v>742.3</v>
      </c>
      <c r="I48" s="6"/>
    </row>
    <row r="49" spans="1:11">
      <c r="A49" s="5">
        <v>44103</v>
      </c>
      <c r="B49" s="11" t="s">
        <v>40</v>
      </c>
      <c r="E49" s="24">
        <v>0.01</v>
      </c>
      <c r="H49" s="34">
        <f t="shared" si="2"/>
        <v>742.31</v>
      </c>
    </row>
    <row r="50" spans="1:11">
      <c r="A50" s="5">
        <v>44135</v>
      </c>
      <c r="B50" s="11" t="s">
        <v>40</v>
      </c>
      <c r="E50" s="24">
        <v>0.01</v>
      </c>
      <c r="H50" s="34">
        <f t="shared" si="2"/>
        <v>742.31999999999994</v>
      </c>
    </row>
    <row r="51" spans="1:11">
      <c r="A51" s="5">
        <v>44165</v>
      </c>
      <c r="B51" s="11" t="s">
        <v>40</v>
      </c>
      <c r="E51" s="24">
        <v>0.01</v>
      </c>
      <c r="H51" s="34">
        <f t="shared" si="2"/>
        <v>742.32999999999993</v>
      </c>
    </row>
    <row r="52" spans="1:11">
      <c r="A52" s="5">
        <v>44194</v>
      </c>
      <c r="B52" s="11" t="s">
        <v>40</v>
      </c>
      <c r="E52" s="24">
        <v>0.01</v>
      </c>
      <c r="H52" s="34">
        <f t="shared" si="2"/>
        <v>742.33999999999992</v>
      </c>
    </row>
    <row r="53" spans="1:11">
      <c r="A53" s="5">
        <v>44227</v>
      </c>
      <c r="B53" s="11" t="s">
        <v>40</v>
      </c>
      <c r="E53" s="24">
        <v>0.01</v>
      </c>
      <c r="H53" s="34">
        <f t="shared" si="2"/>
        <v>742.34999999999991</v>
      </c>
    </row>
    <row r="54" spans="1:11">
      <c r="A54" s="5">
        <v>44255</v>
      </c>
      <c r="B54" s="11" t="s">
        <v>40</v>
      </c>
      <c r="E54" s="24">
        <v>0.01</v>
      </c>
      <c r="H54" s="34">
        <f t="shared" si="2"/>
        <v>742.3599999999999</v>
      </c>
    </row>
    <row r="55" spans="1:11">
      <c r="A55" s="5">
        <v>44286</v>
      </c>
      <c r="B55" s="11" t="s">
        <v>40</v>
      </c>
      <c r="E55" s="24">
        <v>0.01</v>
      </c>
      <c r="H55" s="34">
        <f t="shared" si="2"/>
        <v>742.36999999999989</v>
      </c>
      <c r="J55" t="s">
        <v>42</v>
      </c>
      <c r="K55" s="50">
        <v>742.37</v>
      </c>
    </row>
    <row r="56" spans="1:11">
      <c r="A56" s="5"/>
      <c r="B56" s="13" t="s">
        <v>35</v>
      </c>
      <c r="C56" s="10"/>
      <c r="E56" s="41">
        <f>SUM(E44:E55)</f>
        <v>0.34000000000000008</v>
      </c>
      <c r="F56" s="21"/>
      <c r="G56" s="42"/>
      <c r="H56" s="41">
        <f>H43+E56</f>
        <v>742.37</v>
      </c>
    </row>
    <row r="58" spans="1:11" ht="18">
      <c r="B58" s="68" t="s">
        <v>148</v>
      </c>
      <c r="C58" s="69"/>
      <c r="D58" s="70">
        <f>D39+D56</f>
        <v>5300</v>
      </c>
      <c r="E58" s="70">
        <f t="shared" ref="E58:G58" si="3">E39+E56</f>
        <v>269.33999999999997</v>
      </c>
      <c r="F58" s="70">
        <f t="shared" si="3"/>
        <v>2779.97</v>
      </c>
      <c r="G58" s="70">
        <f t="shared" si="3"/>
        <v>1752.22</v>
      </c>
    </row>
    <row r="61" spans="1:11" ht="15.75">
      <c r="A61" s="87" t="s">
        <v>73</v>
      </c>
      <c r="B61" s="87"/>
      <c r="C61" s="87"/>
      <c r="D61" s="87"/>
      <c r="E61" s="87"/>
      <c r="F61" s="87"/>
      <c r="G61" s="87"/>
      <c r="H61" s="87"/>
    </row>
    <row r="63" spans="1:11">
      <c r="A63" s="88" t="s">
        <v>145</v>
      </c>
      <c r="B63" s="88"/>
      <c r="C63" s="88"/>
      <c r="D63" s="88"/>
      <c r="E63" s="88"/>
      <c r="F63" s="88"/>
      <c r="G63" s="88"/>
      <c r="H63" s="88"/>
    </row>
    <row r="65" spans="1:9" ht="15.75">
      <c r="A65" s="89" t="s">
        <v>75</v>
      </c>
      <c r="B65" s="89"/>
      <c r="C65" s="89"/>
      <c r="D65" s="89"/>
      <c r="E65" s="89"/>
      <c r="F65" s="89"/>
      <c r="G65" s="89"/>
      <c r="H65" s="89"/>
    </row>
    <row r="67" spans="1:9">
      <c r="A67" s="83" t="s">
        <v>76</v>
      </c>
      <c r="B67" s="83"/>
      <c r="C67" s="83"/>
      <c r="F67" s="83" t="s">
        <v>77</v>
      </c>
      <c r="G67" s="83"/>
      <c r="H67" s="83"/>
    </row>
    <row r="69" spans="1:9">
      <c r="A69" s="83" t="s">
        <v>146</v>
      </c>
      <c r="B69" s="83"/>
      <c r="C69" s="83"/>
      <c r="F69" s="84">
        <v>44286</v>
      </c>
      <c r="G69" s="84"/>
      <c r="H69" s="84"/>
    </row>
    <row r="70" spans="1:9">
      <c r="A70" s="2" t="s">
        <v>78</v>
      </c>
      <c r="F70" s="2" t="s">
        <v>78</v>
      </c>
    </row>
    <row r="71" spans="1:9">
      <c r="A71" t="s">
        <v>66</v>
      </c>
      <c r="B71" s="6"/>
      <c r="C71" s="35">
        <f>H5</f>
        <v>1725.2899999999995</v>
      </c>
      <c r="F71" t="s">
        <v>66</v>
      </c>
      <c r="G71" s="8"/>
      <c r="H71" s="35">
        <f>H39</f>
        <v>2762.0999999999995</v>
      </c>
    </row>
    <row r="72" spans="1:9" ht="13.5" thickBot="1">
      <c r="A72" t="s">
        <v>79</v>
      </c>
      <c r="B72" s="6"/>
      <c r="C72" s="36">
        <f>H43</f>
        <v>742.03</v>
      </c>
      <c r="F72" t="s">
        <v>79</v>
      </c>
      <c r="H72" s="37">
        <f>H56</f>
        <v>742.37</v>
      </c>
    </row>
    <row r="73" spans="1:9">
      <c r="B73" s="1" t="s">
        <v>48</v>
      </c>
      <c r="C73" s="35">
        <f>SUM(C71:C72)</f>
        <v>2467.3199999999997</v>
      </c>
      <c r="H73" s="35">
        <f>SUM(H71:H72)</f>
        <v>3504.4699999999993</v>
      </c>
    </row>
    <row r="74" spans="1:9">
      <c r="B74" s="1"/>
      <c r="C74" s="35"/>
      <c r="F74" t="s">
        <v>147</v>
      </c>
      <c r="H74" s="7"/>
      <c r="I74" s="35"/>
    </row>
    <row r="75" spans="1:9">
      <c r="B75" s="1"/>
      <c r="C75" s="35"/>
      <c r="H75" s="7"/>
      <c r="I75" s="35"/>
    </row>
    <row r="76" spans="1:9">
      <c r="B76" s="1"/>
      <c r="C76" s="35"/>
      <c r="H76" s="7"/>
      <c r="I76" s="35"/>
    </row>
    <row r="77" spans="1:9">
      <c r="B77" s="1"/>
      <c r="C77" s="36">
        <f>SUM(B74:B77)</f>
        <v>0</v>
      </c>
      <c r="F77" s="6"/>
      <c r="G77" s="29"/>
      <c r="H77" s="7"/>
      <c r="I77" s="35"/>
    </row>
    <row r="78" spans="1:9">
      <c r="A78" s="21" t="s">
        <v>80</v>
      </c>
      <c r="C78" s="35">
        <f>C73-C77</f>
        <v>2467.3199999999997</v>
      </c>
      <c r="F78" s="6"/>
      <c r="G78" s="29"/>
      <c r="H78" s="7"/>
      <c r="I78" s="35"/>
    </row>
    <row r="79" spans="1:9" ht="13.5" thickBot="1">
      <c r="A79" t="s">
        <v>81</v>
      </c>
      <c r="C79" s="37">
        <f>D58+E58</f>
        <v>5569.34</v>
      </c>
      <c r="H79" s="7"/>
      <c r="I79" s="35"/>
    </row>
    <row r="80" spans="1:9">
      <c r="A80" s="21" t="s">
        <v>82</v>
      </c>
      <c r="C80" s="35">
        <f>SUM(C78:C79)</f>
        <v>8036.66</v>
      </c>
      <c r="F80" t="s">
        <v>147</v>
      </c>
      <c r="H80" s="36">
        <f>SUM(H75:H77)</f>
        <v>0</v>
      </c>
    </row>
    <row r="81" spans="1:9">
      <c r="A81" t="s">
        <v>83</v>
      </c>
      <c r="C81" s="35">
        <f>F58+G58</f>
        <v>4532.1899999999996</v>
      </c>
      <c r="H81" s="35">
        <f>H73-H80</f>
        <v>3504.4699999999993</v>
      </c>
    </row>
    <row r="82" spans="1:9">
      <c r="C82" s="35"/>
      <c r="H82" s="35"/>
    </row>
    <row r="83" spans="1:9" ht="16.5" thickBot="1">
      <c r="A83" s="31"/>
      <c r="B83" s="43" t="s">
        <v>156</v>
      </c>
      <c r="C83" s="44">
        <f>C80-C81</f>
        <v>3504.4700000000003</v>
      </c>
      <c r="D83" s="45"/>
      <c r="E83" s="45"/>
      <c r="F83" s="43" t="s">
        <v>84</v>
      </c>
      <c r="G83" s="45"/>
      <c r="H83" s="44">
        <f>H81</f>
        <v>3504.4699999999993</v>
      </c>
    </row>
    <row r="85" spans="1:9" ht="18">
      <c r="A85" s="85" t="s">
        <v>85</v>
      </c>
      <c r="B85" s="85"/>
      <c r="C85" s="85"/>
      <c r="D85" s="85"/>
      <c r="E85" s="85"/>
      <c r="F85" s="85"/>
      <c r="G85" s="85"/>
      <c r="H85" s="85"/>
      <c r="I85" s="85"/>
    </row>
    <row r="86" spans="1:9" ht="18">
      <c r="A86" s="86" t="s">
        <v>105</v>
      </c>
      <c r="B86" s="86"/>
      <c r="C86" s="86"/>
      <c r="D86" s="86"/>
      <c r="E86" s="86"/>
      <c r="F86" s="86"/>
      <c r="G86" s="86"/>
      <c r="H86" s="86"/>
      <c r="I86" s="86"/>
    </row>
    <row r="89" spans="1:9" ht="20.25">
      <c r="C89" s="64" t="s">
        <v>165</v>
      </c>
      <c r="D89" s="64" t="s">
        <v>164</v>
      </c>
      <c r="E89" s="21" t="s">
        <v>163</v>
      </c>
      <c r="F89" s="65" t="s">
        <v>137</v>
      </c>
      <c r="G89" s="66"/>
    </row>
    <row r="90" spans="1:9" ht="18">
      <c r="A90" s="49"/>
      <c r="B90" s="49"/>
      <c r="C90" s="54" t="s">
        <v>137</v>
      </c>
      <c r="D90" s="54" t="s">
        <v>138</v>
      </c>
      <c r="E90" s="21" t="s">
        <v>160</v>
      </c>
      <c r="F90" s="72" t="s">
        <v>166</v>
      </c>
      <c r="G90" s="73" t="s">
        <v>184</v>
      </c>
    </row>
    <row r="91" spans="1:9" ht="18">
      <c r="A91" s="55" t="s">
        <v>118</v>
      </c>
      <c r="B91" s="49" t="s">
        <v>119</v>
      </c>
      <c r="C91" s="56">
        <v>1996</v>
      </c>
      <c r="D91" s="56">
        <f>C97</f>
        <v>2467</v>
      </c>
      <c r="E91" s="56"/>
      <c r="F91" s="67">
        <f>C91</f>
        <v>1996</v>
      </c>
      <c r="G91" s="67"/>
    </row>
    <row r="92" spans="1:9" ht="18">
      <c r="A92" s="55" t="s">
        <v>120</v>
      </c>
      <c r="B92" s="49" t="s">
        <v>46</v>
      </c>
      <c r="C92" s="56">
        <v>5000</v>
      </c>
      <c r="D92" s="56">
        <f>D58</f>
        <v>5300</v>
      </c>
      <c r="E92" s="56"/>
      <c r="F92" s="67">
        <f t="shared" ref="F92:F95" si="4">C92</f>
        <v>5000</v>
      </c>
      <c r="G92" s="67"/>
    </row>
    <row r="93" spans="1:9" ht="18">
      <c r="A93" s="55" t="s">
        <v>121</v>
      </c>
      <c r="B93" s="49" t="s">
        <v>122</v>
      </c>
      <c r="C93" s="56">
        <v>302</v>
      </c>
      <c r="D93" s="56">
        <f>E58</f>
        <v>269.33999999999997</v>
      </c>
      <c r="E93" s="56"/>
      <c r="F93" s="67">
        <f t="shared" si="4"/>
        <v>302</v>
      </c>
      <c r="G93" s="67"/>
    </row>
    <row r="94" spans="1:9" ht="18">
      <c r="A94" s="55" t="s">
        <v>123</v>
      </c>
      <c r="B94" s="49" t="s">
        <v>124</v>
      </c>
      <c r="C94" s="56">
        <v>2477</v>
      </c>
      <c r="D94" s="56">
        <f>F58-0.5</f>
        <v>2779.47</v>
      </c>
      <c r="E94" s="60">
        <v>32</v>
      </c>
      <c r="F94" s="67">
        <f>C94-E94</f>
        <v>2445</v>
      </c>
      <c r="G94" s="67"/>
      <c r="H94" s="56"/>
    </row>
    <row r="95" spans="1:9" ht="18">
      <c r="A95" s="55" t="s">
        <v>125</v>
      </c>
      <c r="B95" s="49" t="s">
        <v>126</v>
      </c>
      <c r="C95" s="56">
        <v>0</v>
      </c>
      <c r="D95" s="71">
        <v>0</v>
      </c>
      <c r="E95" s="56"/>
      <c r="F95" s="67">
        <f t="shared" si="4"/>
        <v>0</v>
      </c>
      <c r="G95" s="67"/>
    </row>
    <row r="96" spans="1:9" ht="18">
      <c r="A96" s="55" t="s">
        <v>127</v>
      </c>
      <c r="B96" s="49" t="s">
        <v>128</v>
      </c>
      <c r="C96" s="56">
        <v>2354</v>
      </c>
      <c r="D96" s="56">
        <f>G58</f>
        <v>1752.22</v>
      </c>
      <c r="E96" s="56">
        <v>32</v>
      </c>
      <c r="F96" s="67">
        <f>C96+E96</f>
        <v>2386</v>
      </c>
      <c r="G96" s="67"/>
      <c r="H96" s="56"/>
    </row>
    <row r="97" spans="1:8" ht="18">
      <c r="A97" s="55" t="s">
        <v>129</v>
      </c>
      <c r="B97" s="49" t="s">
        <v>130</v>
      </c>
      <c r="C97" s="56">
        <f>C91+C92+C93-C94-C95-C96</f>
        <v>2467</v>
      </c>
      <c r="D97" s="56">
        <f>D91+D92+D93-D94-D95-D96</f>
        <v>3504.6500000000005</v>
      </c>
      <c r="E97" s="56"/>
      <c r="F97" s="67">
        <f>F91+F92+F93-F94-F95-F96</f>
        <v>2467</v>
      </c>
      <c r="G97" s="67"/>
    </row>
    <row r="98" spans="1:8" ht="18">
      <c r="A98" s="55" t="s">
        <v>131</v>
      </c>
      <c r="B98" s="49" t="s">
        <v>132</v>
      </c>
      <c r="C98" s="56">
        <v>2467</v>
      </c>
      <c r="D98" s="56">
        <f>H83+0.04</f>
        <v>3504.5099999999993</v>
      </c>
      <c r="E98" s="56"/>
      <c r="F98" s="67">
        <f>C98</f>
        <v>2467</v>
      </c>
      <c r="G98" s="67"/>
      <c r="H98" s="63"/>
    </row>
    <row r="99" spans="1:8" ht="18">
      <c r="A99" s="55" t="s">
        <v>133</v>
      </c>
      <c r="B99" s="49" t="s">
        <v>134</v>
      </c>
      <c r="C99" s="56">
        <v>625</v>
      </c>
      <c r="D99" s="56">
        <v>625</v>
      </c>
      <c r="E99" s="56"/>
      <c r="F99" s="67">
        <f t="shared" ref="F99:F100" si="5">C99</f>
        <v>625</v>
      </c>
      <c r="G99" s="67"/>
    </row>
    <row r="100" spans="1:8" ht="18">
      <c r="A100" s="55" t="s">
        <v>135</v>
      </c>
      <c r="B100" s="49" t="s">
        <v>136</v>
      </c>
      <c r="C100" s="56">
        <v>0</v>
      </c>
      <c r="D100" s="56">
        <v>0</v>
      </c>
      <c r="E100" s="56"/>
      <c r="F100" s="67">
        <f t="shared" si="5"/>
        <v>0</v>
      </c>
      <c r="G100" s="67"/>
    </row>
  </sheetData>
  <mergeCells count="11">
    <mergeCell ref="A69:C69"/>
    <mergeCell ref="F69:H69"/>
    <mergeCell ref="A85:I85"/>
    <mergeCell ref="A86:I86"/>
    <mergeCell ref="A1:H1"/>
    <mergeCell ref="A2:H2"/>
    <mergeCell ref="A61:H61"/>
    <mergeCell ref="A63:H63"/>
    <mergeCell ref="A65:H65"/>
    <mergeCell ref="A67:C67"/>
    <mergeCell ref="F67:H67"/>
  </mergeCells>
  <printOptions horizontalCentered="1" verticalCentered="1" gridLines="1"/>
  <pageMargins left="0.74791666666666701" right="0.74791666666666701" top="0.59027777777777801" bottom="0.59027777777777801" header="0.51180555555555496" footer="0.51180555555555496"/>
  <pageSetup paperSize="9" scale="36" firstPageNumber="0" orientation="landscape" verticalDpi="300" r:id="rId1"/>
  <headerFooter alignWithMargins="0"/>
  <rowBreaks count="2" manualBreakCount="2">
    <brk id="56" max="16383" man="1"/>
    <brk id="5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8"/>
  <sheetViews>
    <sheetView zoomScale="106" zoomScaleNormal="106" workbookViewId="0">
      <pane ySplit="4" topLeftCell="A32" activePane="bottomLeft" state="frozen"/>
      <selection pane="bottomLeft" activeCell="F55" sqref="F55"/>
    </sheetView>
  </sheetViews>
  <sheetFormatPr defaultColWidth="9.140625" defaultRowHeight="12.75"/>
  <cols>
    <col min="1" max="1" width="14" customWidth="1"/>
    <col min="2" max="2" width="27.5703125" customWidth="1"/>
    <col min="3" max="3" width="13.140625" customWidth="1"/>
    <col min="4" max="4" width="15.85546875" customWidth="1"/>
    <col min="5" max="5" width="12.5703125" customWidth="1"/>
    <col min="6" max="6" width="12.140625" customWidth="1"/>
    <col min="7" max="7" width="11.85546875" customWidth="1"/>
    <col min="8" max="8" width="14.28515625" customWidth="1"/>
    <col min="9" max="9" width="14.140625" customWidth="1"/>
  </cols>
  <sheetData>
    <row r="1" spans="1:11" ht="15.75">
      <c r="A1" s="87" t="s">
        <v>0</v>
      </c>
      <c r="B1" s="87"/>
      <c r="C1" s="87"/>
      <c r="D1" s="87"/>
      <c r="E1" s="87"/>
      <c r="F1" s="87"/>
      <c r="G1" s="87"/>
      <c r="H1" s="87"/>
    </row>
    <row r="2" spans="1:11" ht="15.75">
      <c r="A2" s="87" t="s">
        <v>87</v>
      </c>
      <c r="B2" s="87"/>
      <c r="C2" s="87"/>
      <c r="D2" s="87"/>
      <c r="E2" s="87"/>
      <c r="F2" s="87"/>
      <c r="G2" s="87"/>
      <c r="H2" s="87"/>
    </row>
    <row r="3" spans="1:11">
      <c r="A3" s="2"/>
      <c r="B3" s="18" t="s">
        <v>93</v>
      </c>
      <c r="D3" t="s">
        <v>92</v>
      </c>
      <c r="E3" t="s">
        <v>94</v>
      </c>
      <c r="F3" t="s">
        <v>94</v>
      </c>
      <c r="G3" t="s">
        <v>94</v>
      </c>
    </row>
    <row r="4" spans="1:11" ht="25.5">
      <c r="A4" s="3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3" t="s">
        <v>9</v>
      </c>
      <c r="I4" s="4" t="s">
        <v>59</v>
      </c>
    </row>
    <row r="5" spans="1:11">
      <c r="A5" s="15">
        <v>43556</v>
      </c>
      <c r="B5" s="11" t="s">
        <v>41</v>
      </c>
      <c r="C5" s="10"/>
      <c r="D5" s="16"/>
      <c r="E5" s="17"/>
      <c r="F5" s="3"/>
      <c r="G5" s="6"/>
      <c r="H5" s="22">
        <f>'2018-19'!H36</f>
        <v>1284.9899999999993</v>
      </c>
      <c r="I5" t="s">
        <v>68</v>
      </c>
      <c r="J5" t="s">
        <v>42</v>
      </c>
      <c r="K5">
        <v>1284.99</v>
      </c>
    </row>
    <row r="6" spans="1:11">
      <c r="A6" s="5">
        <v>43560</v>
      </c>
      <c r="B6" s="11" t="s">
        <v>90</v>
      </c>
      <c r="C6" s="10">
        <v>502</v>
      </c>
      <c r="D6" s="34"/>
      <c r="E6" s="23">
        <v>28</v>
      </c>
      <c r="F6" s="23"/>
      <c r="G6" s="34"/>
      <c r="H6" s="34">
        <f t="shared" ref="H6:H35" si="0">H5-SUM(E6:G6)+D6</f>
        <v>1256.9899999999993</v>
      </c>
    </row>
    <row r="7" spans="1:11">
      <c r="A7" s="5">
        <v>43559</v>
      </c>
      <c r="B7" s="11" t="s">
        <v>18</v>
      </c>
      <c r="C7" s="10">
        <v>505</v>
      </c>
      <c r="D7" s="34"/>
      <c r="E7" s="34">
        <v>75.3</v>
      </c>
      <c r="F7" s="34"/>
      <c r="H7" s="34">
        <f t="shared" si="0"/>
        <v>1181.6899999999994</v>
      </c>
    </row>
    <row r="8" spans="1:11">
      <c r="A8" s="5">
        <v>43580</v>
      </c>
      <c r="B8" s="8" t="s">
        <v>39</v>
      </c>
      <c r="C8" s="10" t="s">
        <v>101</v>
      </c>
      <c r="D8" s="34">
        <v>2500</v>
      </c>
      <c r="E8" s="34"/>
      <c r="F8" s="34"/>
      <c r="G8" s="34"/>
      <c r="H8" s="34">
        <f t="shared" si="0"/>
        <v>3681.6899999999996</v>
      </c>
    </row>
    <row r="9" spans="1:11">
      <c r="A9" s="5">
        <v>43586</v>
      </c>
      <c r="B9" s="11" t="s">
        <v>106</v>
      </c>
      <c r="C9" s="10">
        <v>506</v>
      </c>
      <c r="D9" s="34"/>
      <c r="E9" s="34">
        <v>540</v>
      </c>
      <c r="F9" s="34"/>
      <c r="H9" s="34">
        <f t="shared" si="0"/>
        <v>3141.6899999999996</v>
      </c>
    </row>
    <row r="10" spans="1:11">
      <c r="A10" s="5">
        <v>43586</v>
      </c>
      <c r="B10" s="8" t="s">
        <v>107</v>
      </c>
      <c r="C10" s="10">
        <v>507</v>
      </c>
      <c r="D10" s="34"/>
      <c r="E10" s="34">
        <v>210.77</v>
      </c>
      <c r="F10" s="34"/>
      <c r="H10" s="34">
        <f t="shared" si="0"/>
        <v>2930.9199999999996</v>
      </c>
    </row>
    <row r="11" spans="1:11">
      <c r="A11" s="5">
        <v>43586</v>
      </c>
      <c r="B11" s="8" t="s">
        <v>108</v>
      </c>
      <c r="C11" s="10">
        <v>508</v>
      </c>
      <c r="D11" s="34"/>
      <c r="E11" s="34"/>
      <c r="F11" s="34">
        <v>343.92</v>
      </c>
      <c r="G11" s="34"/>
      <c r="H11" s="34">
        <f t="shared" si="0"/>
        <v>2586.9999999999995</v>
      </c>
    </row>
    <row r="12" spans="1:11">
      <c r="A12" s="5">
        <v>43586</v>
      </c>
      <c r="B12" s="8" t="s">
        <v>14</v>
      </c>
      <c r="C12" s="10">
        <v>509</v>
      </c>
      <c r="D12" s="34"/>
      <c r="E12" s="34">
        <v>75</v>
      </c>
      <c r="F12" s="34"/>
      <c r="H12" s="34">
        <f t="shared" si="0"/>
        <v>2511.9999999999995</v>
      </c>
    </row>
    <row r="13" spans="1:11">
      <c r="A13" s="5">
        <v>43592</v>
      </c>
      <c r="B13" s="8" t="s">
        <v>116</v>
      </c>
      <c r="C13" s="10"/>
      <c r="D13" s="48">
        <v>300</v>
      </c>
      <c r="E13" s="34"/>
      <c r="F13" s="34"/>
      <c r="H13" s="34">
        <f t="shared" si="0"/>
        <v>2811.9999999999995</v>
      </c>
    </row>
    <row r="14" spans="1:11">
      <c r="A14" s="5">
        <v>43652</v>
      </c>
      <c r="B14" s="8" t="s">
        <v>108</v>
      </c>
      <c r="C14" s="10">
        <v>510</v>
      </c>
      <c r="D14" s="34"/>
      <c r="E14" s="34"/>
      <c r="F14" s="34">
        <v>342</v>
      </c>
      <c r="G14" s="34"/>
      <c r="H14" s="34">
        <f t="shared" si="0"/>
        <v>2469.9999999999995</v>
      </c>
    </row>
    <row r="15" spans="1:11">
      <c r="A15" s="5">
        <v>43652</v>
      </c>
      <c r="B15" s="8" t="s">
        <v>109</v>
      </c>
      <c r="C15" s="10">
        <v>511</v>
      </c>
      <c r="D15" s="34"/>
      <c r="E15" s="34">
        <v>47.5</v>
      </c>
      <c r="F15" s="34"/>
      <c r="H15" s="34">
        <f t="shared" si="0"/>
        <v>2422.4999999999995</v>
      </c>
    </row>
    <row r="16" spans="1:11">
      <c r="A16" s="5">
        <v>43652</v>
      </c>
      <c r="B16" s="8" t="s">
        <v>62</v>
      </c>
      <c r="C16" s="10">
        <v>512</v>
      </c>
      <c r="D16" s="34"/>
      <c r="E16" s="34">
        <v>128.80000000000001</v>
      </c>
      <c r="F16" s="34"/>
      <c r="H16" s="34">
        <f t="shared" si="0"/>
        <v>2293.6999999999994</v>
      </c>
    </row>
    <row r="17" spans="1:12">
      <c r="A17" s="5">
        <v>43652</v>
      </c>
      <c r="B17" s="8" t="s">
        <v>18</v>
      </c>
      <c r="C17" s="10">
        <v>513</v>
      </c>
      <c r="D17" s="34"/>
      <c r="E17" s="34">
        <v>15.3</v>
      </c>
      <c r="F17" s="34"/>
      <c r="H17" s="34">
        <f t="shared" si="0"/>
        <v>2278.3999999999992</v>
      </c>
    </row>
    <row r="18" spans="1:12">
      <c r="A18" s="5">
        <v>43652</v>
      </c>
      <c r="B18" s="8" t="s">
        <v>110</v>
      </c>
      <c r="C18" s="10">
        <v>514</v>
      </c>
      <c r="D18" s="34"/>
      <c r="E18" s="34">
        <v>28</v>
      </c>
      <c r="F18" s="34"/>
      <c r="H18" s="34">
        <f t="shared" si="0"/>
        <v>2250.3999999999992</v>
      </c>
    </row>
    <row r="19" spans="1:12">
      <c r="A19" s="5">
        <v>43652</v>
      </c>
      <c r="B19" s="8" t="s">
        <v>15</v>
      </c>
      <c r="C19" s="10">
        <v>515</v>
      </c>
      <c r="D19" s="34"/>
      <c r="E19" s="34">
        <v>218</v>
      </c>
      <c r="H19" s="34">
        <f t="shared" si="0"/>
        <v>2032.3999999999992</v>
      </c>
    </row>
    <row r="20" spans="1:12">
      <c r="A20" s="5">
        <v>43652</v>
      </c>
      <c r="B20" s="8" t="s">
        <v>21</v>
      </c>
      <c r="C20" s="10">
        <v>516</v>
      </c>
      <c r="D20" s="34"/>
      <c r="E20" s="34">
        <v>29.95</v>
      </c>
      <c r="H20" s="34">
        <f t="shared" si="0"/>
        <v>2002.4499999999991</v>
      </c>
    </row>
    <row r="21" spans="1:12">
      <c r="A21" s="5">
        <v>43716</v>
      </c>
      <c r="B21" s="8" t="s">
        <v>111</v>
      </c>
      <c r="C21" s="10">
        <v>517</v>
      </c>
      <c r="D21" s="34"/>
      <c r="E21" s="34"/>
      <c r="F21" s="25">
        <v>342</v>
      </c>
      <c r="G21" s="34">
        <v>32.4</v>
      </c>
      <c r="H21" s="34">
        <f t="shared" si="0"/>
        <v>1628.0499999999993</v>
      </c>
      <c r="I21" s="58" t="s">
        <v>157</v>
      </c>
      <c r="J21" s="58"/>
      <c r="K21" s="58"/>
      <c r="L21" s="58"/>
    </row>
    <row r="22" spans="1:12">
      <c r="A22" s="5">
        <v>43733</v>
      </c>
      <c r="B22" s="8" t="s">
        <v>39</v>
      </c>
      <c r="C22" s="10" t="s">
        <v>101</v>
      </c>
      <c r="D22" s="34">
        <v>2500</v>
      </c>
      <c r="E22" s="34"/>
      <c r="G22" s="34"/>
      <c r="H22" s="34">
        <f t="shared" si="0"/>
        <v>4128.0499999999993</v>
      </c>
    </row>
    <row r="23" spans="1:12">
      <c r="A23" s="5">
        <v>43734</v>
      </c>
      <c r="B23" s="8" t="s">
        <v>62</v>
      </c>
      <c r="C23" s="10">
        <v>518</v>
      </c>
      <c r="D23" s="34"/>
      <c r="E23" s="34">
        <v>128.80000000000001</v>
      </c>
      <c r="F23" s="34"/>
      <c r="H23" s="34">
        <f t="shared" si="0"/>
        <v>3999.2499999999991</v>
      </c>
    </row>
    <row r="24" spans="1:12">
      <c r="A24" s="5">
        <v>43734</v>
      </c>
      <c r="B24" s="8" t="s">
        <v>32</v>
      </c>
      <c r="C24" s="10">
        <v>519</v>
      </c>
      <c r="D24" s="34"/>
      <c r="E24" s="34">
        <v>150</v>
      </c>
      <c r="F24" s="34"/>
      <c r="H24" s="34">
        <f t="shared" si="0"/>
        <v>3849.2499999999991</v>
      </c>
    </row>
    <row r="25" spans="1:12">
      <c r="A25" s="5">
        <v>43734</v>
      </c>
      <c r="B25" s="8" t="s">
        <v>31</v>
      </c>
      <c r="C25" s="10">
        <v>520</v>
      </c>
      <c r="D25" s="34"/>
      <c r="E25" s="34">
        <v>150</v>
      </c>
      <c r="F25" s="34"/>
      <c r="H25" s="34">
        <f t="shared" si="0"/>
        <v>3699.2499999999991</v>
      </c>
    </row>
    <row r="26" spans="1:12">
      <c r="A26" s="5">
        <v>43734</v>
      </c>
      <c r="B26" s="8" t="s">
        <v>30</v>
      </c>
      <c r="C26" s="10">
        <v>522</v>
      </c>
      <c r="D26" s="34"/>
      <c r="E26" s="34">
        <v>150</v>
      </c>
      <c r="F26" s="34"/>
      <c r="H26" s="34">
        <f t="shared" si="0"/>
        <v>3549.2499999999991</v>
      </c>
    </row>
    <row r="27" spans="1:12">
      <c r="A27" s="5">
        <v>43780</v>
      </c>
      <c r="B27" s="8" t="s">
        <v>113</v>
      </c>
      <c r="C27" s="10">
        <v>523</v>
      </c>
      <c r="D27" s="34"/>
      <c r="E27" s="34"/>
      <c r="F27" s="34">
        <v>343.52</v>
      </c>
      <c r="H27" s="34">
        <f t="shared" si="0"/>
        <v>3205.7299999999991</v>
      </c>
    </row>
    <row r="28" spans="1:12">
      <c r="A28" s="5"/>
      <c r="B28" s="8" t="s">
        <v>112</v>
      </c>
      <c r="C28" s="10"/>
      <c r="D28" s="34"/>
      <c r="E28" s="34"/>
      <c r="F28" s="34"/>
      <c r="H28" s="34">
        <f t="shared" si="0"/>
        <v>3205.7299999999991</v>
      </c>
    </row>
    <row r="29" spans="1:12">
      <c r="A29" s="5">
        <v>43803</v>
      </c>
      <c r="B29" s="8" t="s">
        <v>18</v>
      </c>
      <c r="C29" s="10">
        <v>524</v>
      </c>
      <c r="D29" s="34"/>
      <c r="E29" s="34">
        <v>15.3</v>
      </c>
      <c r="F29" s="34"/>
      <c r="H29" s="34">
        <f t="shared" si="0"/>
        <v>3190.4299999999989</v>
      </c>
    </row>
    <row r="30" spans="1:12">
      <c r="A30" s="5">
        <v>43836</v>
      </c>
      <c r="B30" s="8" t="s">
        <v>113</v>
      </c>
      <c r="C30" s="10">
        <v>525</v>
      </c>
      <c r="D30" s="34"/>
      <c r="E30" s="34"/>
      <c r="F30" s="34">
        <v>343.52</v>
      </c>
      <c r="H30" s="34">
        <f t="shared" si="0"/>
        <v>2846.9099999999989</v>
      </c>
    </row>
    <row r="31" spans="1:12">
      <c r="A31" s="5">
        <v>43836</v>
      </c>
      <c r="B31" s="8" t="s">
        <v>62</v>
      </c>
      <c r="C31" s="10">
        <v>526</v>
      </c>
      <c r="D31" s="34"/>
      <c r="E31" s="34">
        <v>128.80000000000001</v>
      </c>
      <c r="F31" s="34"/>
      <c r="H31" s="34">
        <f t="shared" si="0"/>
        <v>2718.1099999999988</v>
      </c>
    </row>
    <row r="32" spans="1:12">
      <c r="A32" s="5">
        <v>43836</v>
      </c>
      <c r="B32" s="8" t="s">
        <v>18</v>
      </c>
      <c r="C32" s="10">
        <v>527</v>
      </c>
      <c r="D32" s="34"/>
      <c r="E32" s="34">
        <v>15.3</v>
      </c>
      <c r="F32" s="34"/>
      <c r="H32" s="34">
        <f t="shared" si="0"/>
        <v>2702.8099999999986</v>
      </c>
    </row>
    <row r="33" spans="1:12">
      <c r="A33" s="5">
        <v>43905</v>
      </c>
      <c r="B33" s="8" t="s">
        <v>113</v>
      </c>
      <c r="C33" s="10">
        <v>528</v>
      </c>
      <c r="D33" s="34"/>
      <c r="E33" s="34"/>
      <c r="F33" s="34">
        <v>343.52</v>
      </c>
      <c r="H33" s="34">
        <f t="shared" si="0"/>
        <v>2359.2899999999986</v>
      </c>
    </row>
    <row r="34" spans="1:12">
      <c r="A34" s="5">
        <v>43905</v>
      </c>
      <c r="B34" s="8" t="s">
        <v>154</v>
      </c>
      <c r="C34" s="10">
        <v>529</v>
      </c>
      <c r="D34" s="34"/>
      <c r="E34" s="34">
        <v>10</v>
      </c>
      <c r="F34" s="34"/>
      <c r="H34" s="34">
        <f t="shared" si="0"/>
        <v>2349.2899999999986</v>
      </c>
    </row>
    <row r="35" spans="1:12">
      <c r="A35" s="5">
        <v>43905</v>
      </c>
      <c r="B35" s="8" t="s">
        <v>115</v>
      </c>
      <c r="C35" s="10">
        <v>530</v>
      </c>
      <c r="D35" s="34"/>
      <c r="E35" s="34">
        <v>624</v>
      </c>
      <c r="F35" s="34"/>
      <c r="H35" s="34">
        <f t="shared" si="0"/>
        <v>1725.2899999999986</v>
      </c>
    </row>
    <row r="36" spans="1:12" ht="13.5" thickBot="1">
      <c r="A36" s="12"/>
      <c r="B36" s="13" t="s">
        <v>35</v>
      </c>
      <c r="C36" s="10"/>
      <c r="D36" s="40">
        <f>SUM(D6:D35)</f>
        <v>5300</v>
      </c>
      <c r="E36" s="40">
        <f>SUM(E6:E35)</f>
        <v>2768.82</v>
      </c>
      <c r="F36" s="40">
        <f>SUM(F6:F35)</f>
        <v>2058.48</v>
      </c>
      <c r="G36" s="40">
        <f>SUM(G6:G35)</f>
        <v>32.4</v>
      </c>
      <c r="H36" s="40">
        <f>H5+D36-E36-F36-G36</f>
        <v>1725.2899999999995</v>
      </c>
      <c r="I36" t="s">
        <v>68</v>
      </c>
      <c r="J36" t="s">
        <v>42</v>
      </c>
      <c r="K36">
        <v>1735.29</v>
      </c>
      <c r="L36" t="s">
        <v>155</v>
      </c>
    </row>
    <row r="37" spans="1:12" ht="13.5" thickTop="1">
      <c r="A37" s="5"/>
      <c r="B37" s="11"/>
      <c r="C37" s="10"/>
      <c r="D37" s="7"/>
      <c r="E37" s="7"/>
      <c r="F37" s="6"/>
      <c r="G37" s="7"/>
      <c r="H37" s="7"/>
    </row>
    <row r="38" spans="1:12">
      <c r="A38" s="14" t="s">
        <v>36</v>
      </c>
      <c r="B38" s="11"/>
      <c r="C38" s="10"/>
      <c r="D38" s="7"/>
      <c r="E38" s="7"/>
      <c r="F38" s="6"/>
      <c r="G38" s="6"/>
      <c r="H38" s="7"/>
    </row>
    <row r="39" spans="1:12">
      <c r="A39" s="15" t="s">
        <v>37</v>
      </c>
      <c r="B39" s="11"/>
      <c r="C39" s="10"/>
      <c r="D39" s="17" t="s">
        <v>38</v>
      </c>
      <c r="F39" s="3"/>
      <c r="G39" s="6"/>
      <c r="H39" s="16" t="s">
        <v>9</v>
      </c>
    </row>
    <row r="40" spans="1:12">
      <c r="A40" s="15">
        <v>43556</v>
      </c>
      <c r="B40" s="11" t="s">
        <v>41</v>
      </c>
      <c r="C40" s="10"/>
      <c r="D40" s="17"/>
      <c r="F40" s="3"/>
      <c r="G40" s="6"/>
      <c r="H40" s="22">
        <f>'2018-19'!H53</f>
        <v>739.98</v>
      </c>
      <c r="J40" t="s">
        <v>42</v>
      </c>
    </row>
    <row r="41" spans="1:12">
      <c r="A41" s="5">
        <v>43585</v>
      </c>
      <c r="B41" s="11" t="s">
        <v>40</v>
      </c>
      <c r="D41" s="24">
        <f>0.13+0.55</f>
        <v>0.68</v>
      </c>
      <c r="F41" s="6"/>
      <c r="G41" s="6"/>
      <c r="H41" s="34">
        <f t="shared" ref="H41:H52" si="1">H40+D41</f>
        <v>740.66</v>
      </c>
      <c r="K41" t="s">
        <v>117</v>
      </c>
    </row>
    <row r="42" spans="1:12">
      <c r="A42" s="5">
        <v>43616</v>
      </c>
      <c r="B42" s="11" t="s">
        <v>40</v>
      </c>
      <c r="D42" s="24">
        <v>0.13</v>
      </c>
      <c r="F42" s="6"/>
      <c r="G42" s="6"/>
      <c r="H42" s="34">
        <f t="shared" si="1"/>
        <v>740.79</v>
      </c>
    </row>
    <row r="43" spans="1:12">
      <c r="A43" s="5">
        <v>43645</v>
      </c>
      <c r="B43" s="11" t="s">
        <v>40</v>
      </c>
      <c r="D43" s="24">
        <v>0.11</v>
      </c>
      <c r="F43" s="7"/>
      <c r="G43" s="6"/>
      <c r="H43" s="34">
        <f t="shared" si="1"/>
        <v>740.9</v>
      </c>
    </row>
    <row r="44" spans="1:12">
      <c r="A44" s="5">
        <v>43677</v>
      </c>
      <c r="B44" s="11" t="s">
        <v>40</v>
      </c>
      <c r="D44" s="24">
        <v>0.13</v>
      </c>
      <c r="F44" s="6"/>
      <c r="G44" s="6"/>
      <c r="H44" s="34">
        <f t="shared" si="1"/>
        <v>741.03</v>
      </c>
    </row>
    <row r="45" spans="1:12">
      <c r="A45" s="5">
        <v>43708</v>
      </c>
      <c r="B45" s="11" t="s">
        <v>40</v>
      </c>
      <c r="D45" s="24">
        <v>0.12</v>
      </c>
      <c r="F45" s="6"/>
      <c r="G45" s="6"/>
      <c r="H45" s="34">
        <f t="shared" si="1"/>
        <v>741.15</v>
      </c>
      <c r="I45" s="6"/>
    </row>
    <row r="46" spans="1:12">
      <c r="A46" s="5">
        <v>43737</v>
      </c>
      <c r="B46" s="11" t="s">
        <v>40</v>
      </c>
      <c r="D46" s="24">
        <v>0.13</v>
      </c>
      <c r="H46" s="34">
        <f t="shared" si="1"/>
        <v>741.28</v>
      </c>
    </row>
    <row r="47" spans="1:12">
      <c r="A47" s="5">
        <v>43769</v>
      </c>
      <c r="B47" s="11" t="s">
        <v>40</v>
      </c>
      <c r="D47" s="24">
        <v>0.13</v>
      </c>
      <c r="H47" s="34">
        <f t="shared" si="1"/>
        <v>741.41</v>
      </c>
    </row>
    <row r="48" spans="1:12">
      <c r="A48" s="5">
        <v>43799</v>
      </c>
      <c r="B48" s="11" t="s">
        <v>40</v>
      </c>
      <c r="D48" s="24">
        <v>0.12</v>
      </c>
      <c r="H48" s="34">
        <f t="shared" si="1"/>
        <v>741.53</v>
      </c>
    </row>
    <row r="49" spans="1:11">
      <c r="A49" s="5">
        <v>43828</v>
      </c>
      <c r="B49" s="11" t="s">
        <v>40</v>
      </c>
      <c r="D49" s="24">
        <v>0.13</v>
      </c>
      <c r="H49" s="34">
        <f t="shared" si="1"/>
        <v>741.66</v>
      </c>
    </row>
    <row r="50" spans="1:11">
      <c r="A50" s="5">
        <v>43861</v>
      </c>
      <c r="B50" s="11" t="s">
        <v>40</v>
      </c>
      <c r="D50" s="24">
        <v>0.13</v>
      </c>
      <c r="H50" s="34">
        <f t="shared" si="1"/>
        <v>741.79</v>
      </c>
    </row>
    <row r="51" spans="1:11">
      <c r="A51" s="5">
        <v>43889</v>
      </c>
      <c r="B51" s="11" t="s">
        <v>40</v>
      </c>
      <c r="D51" s="24">
        <v>0.11</v>
      </c>
      <c r="H51" s="34">
        <f t="shared" si="1"/>
        <v>741.9</v>
      </c>
    </row>
    <row r="52" spans="1:11">
      <c r="A52" s="5">
        <v>43921</v>
      </c>
      <c r="B52" s="11" t="s">
        <v>40</v>
      </c>
      <c r="D52" s="24">
        <v>0.13</v>
      </c>
      <c r="H52" s="34">
        <f t="shared" si="1"/>
        <v>742.03</v>
      </c>
    </row>
    <row r="53" spans="1:11">
      <c r="A53" s="5"/>
      <c r="B53" s="13" t="s">
        <v>35</v>
      </c>
      <c r="C53" s="10"/>
      <c r="D53" s="41">
        <f>SUM(D41:D52)</f>
        <v>2.0499999999999998</v>
      </c>
      <c r="E53" s="21"/>
      <c r="F53" s="42"/>
      <c r="G53" s="42"/>
      <c r="H53" s="41">
        <f>H52</f>
        <v>742.03</v>
      </c>
      <c r="I53" t="s">
        <v>68</v>
      </c>
      <c r="J53" t="s">
        <v>42</v>
      </c>
      <c r="K53">
        <v>742.03</v>
      </c>
    </row>
    <row r="55" spans="1:11">
      <c r="B55" s="13" t="s">
        <v>96</v>
      </c>
      <c r="C55" s="10"/>
      <c r="D55" s="39">
        <f>D36+D53</f>
        <v>5302.05</v>
      </c>
      <c r="E55" s="39">
        <f>E36+E53</f>
        <v>2768.82</v>
      </c>
      <c r="F55" s="39">
        <f>F36+F53</f>
        <v>2058.48</v>
      </c>
      <c r="G55" s="39">
        <f>G36+G53</f>
        <v>32.4</v>
      </c>
      <c r="H55" s="51">
        <f>H36+H53</f>
        <v>2467.3199999999997</v>
      </c>
    </row>
    <row r="57" spans="1:11">
      <c r="B57" t="s">
        <v>91</v>
      </c>
    </row>
    <row r="60" spans="1:11">
      <c r="D60" s="35">
        <f>SUM(D58:D59)</f>
        <v>0</v>
      </c>
    </row>
    <row r="63" spans="1:11" ht="15.75">
      <c r="A63" s="87" t="s">
        <v>73</v>
      </c>
      <c r="B63" s="87"/>
      <c r="C63" s="87"/>
      <c r="D63" s="87"/>
      <c r="E63" s="87"/>
      <c r="F63" s="87"/>
      <c r="G63" s="87"/>
      <c r="H63" s="87"/>
    </row>
    <row r="65" spans="1:9">
      <c r="A65" s="88" t="s">
        <v>89</v>
      </c>
      <c r="B65" s="88"/>
      <c r="C65" s="88"/>
      <c r="D65" s="88"/>
      <c r="E65" s="88"/>
      <c r="F65" s="88"/>
      <c r="G65" s="88"/>
      <c r="H65" s="88"/>
    </row>
    <row r="67" spans="1:9" ht="15.75">
      <c r="A67" s="89" t="s">
        <v>75</v>
      </c>
      <c r="B67" s="89"/>
      <c r="C67" s="89"/>
      <c r="D67" s="89"/>
      <c r="E67" s="89"/>
      <c r="F67" s="89"/>
      <c r="G67" s="89"/>
      <c r="H67" s="89"/>
    </row>
    <row r="69" spans="1:9">
      <c r="A69" s="83" t="s">
        <v>76</v>
      </c>
      <c r="B69" s="83"/>
      <c r="C69" s="83"/>
      <c r="E69" s="83" t="s">
        <v>77</v>
      </c>
      <c r="F69" s="83"/>
      <c r="G69" s="83"/>
      <c r="H69" s="83"/>
    </row>
    <row r="71" spans="1:9">
      <c r="A71" s="83" t="s">
        <v>88</v>
      </c>
      <c r="B71" s="83"/>
      <c r="C71" s="83"/>
      <c r="E71" s="84">
        <v>43921</v>
      </c>
      <c r="F71" s="84"/>
      <c r="G71" s="84"/>
      <c r="H71" s="84"/>
    </row>
    <row r="72" spans="1:9">
      <c r="A72" s="2" t="s">
        <v>78</v>
      </c>
      <c r="E72" s="2" t="s">
        <v>78</v>
      </c>
    </row>
    <row r="73" spans="1:9">
      <c r="A73" t="s">
        <v>66</v>
      </c>
      <c r="B73" s="6"/>
      <c r="C73" s="35">
        <f>H5</f>
        <v>1284.9899999999993</v>
      </c>
      <c r="E73" t="s">
        <v>66</v>
      </c>
      <c r="F73" s="8"/>
      <c r="H73" s="1"/>
      <c r="I73" s="35">
        <f>H36</f>
        <v>1725.2899999999995</v>
      </c>
    </row>
    <row r="74" spans="1:9" ht="13.5" thickBot="1">
      <c r="A74" t="s">
        <v>79</v>
      </c>
      <c r="B74" s="6"/>
      <c r="C74" s="36">
        <f>H40</f>
        <v>739.98</v>
      </c>
      <c r="E74" t="s">
        <v>79</v>
      </c>
      <c r="G74" s="6"/>
      <c r="H74" s="6"/>
      <c r="I74" s="37">
        <f>H53</f>
        <v>742.03</v>
      </c>
    </row>
    <row r="75" spans="1:9">
      <c r="B75" s="1"/>
      <c r="C75" s="35">
        <f>SUM(C73:C74)</f>
        <v>2024.9699999999993</v>
      </c>
      <c r="G75" s="6"/>
      <c r="H75" s="6"/>
      <c r="I75" s="35">
        <f>SUM(I73:I74)</f>
        <v>2467.3199999999997</v>
      </c>
    </row>
    <row r="76" spans="1:9">
      <c r="B76" s="1"/>
      <c r="C76" s="35"/>
      <c r="E76" t="s">
        <v>99</v>
      </c>
      <c r="G76" s="20"/>
      <c r="H76" s="7"/>
      <c r="I76" s="35"/>
    </row>
    <row r="77" spans="1:9">
      <c r="B77" s="1"/>
      <c r="C77" s="35"/>
      <c r="E77" t="s">
        <v>97</v>
      </c>
      <c r="G77" s="29"/>
      <c r="H77" s="7">
        <f>D60</f>
        <v>0</v>
      </c>
      <c r="I77" s="35"/>
    </row>
    <row r="78" spans="1:9">
      <c r="B78" s="1"/>
      <c r="C78" s="35"/>
      <c r="G78" s="7"/>
      <c r="H78" s="7"/>
      <c r="I78" s="35"/>
    </row>
    <row r="79" spans="1:9">
      <c r="B79" s="1"/>
      <c r="C79" s="36">
        <f>SUM(B76:B79)</f>
        <v>0</v>
      </c>
      <c r="E79" s="6"/>
      <c r="F79" s="29"/>
      <c r="G79" s="7"/>
      <c r="H79" s="7"/>
      <c r="I79" s="35"/>
    </row>
    <row r="80" spans="1:9">
      <c r="A80" s="21" t="s">
        <v>80</v>
      </c>
      <c r="C80" s="35">
        <f>C75-C79</f>
        <v>2024.9699999999993</v>
      </c>
      <c r="E80" s="6"/>
      <c r="F80" s="29"/>
      <c r="G80" s="7"/>
      <c r="H80" s="7"/>
      <c r="I80" s="35"/>
    </row>
    <row r="81" spans="1:9" ht="13.5" thickBot="1">
      <c r="A81" t="s">
        <v>81</v>
      </c>
      <c r="C81" s="37">
        <f>D55</f>
        <v>5302.05</v>
      </c>
      <c r="H81" s="7"/>
      <c r="I81" s="35"/>
    </row>
    <row r="82" spans="1:9">
      <c r="A82" s="21" t="s">
        <v>82</v>
      </c>
      <c r="C82" s="35">
        <f>SUM(C80:C81)</f>
        <v>7327.0199999999995</v>
      </c>
      <c r="E82" s="2"/>
      <c r="G82" s="6"/>
      <c r="H82" s="30"/>
      <c r="I82" s="36">
        <f>SUM(H77:H79)</f>
        <v>0</v>
      </c>
    </row>
    <row r="83" spans="1:9">
      <c r="A83" t="s">
        <v>83</v>
      </c>
      <c r="C83" s="35">
        <f>E55+F55+G55</f>
        <v>4859.7</v>
      </c>
      <c r="I83" s="35">
        <f>I75-I82</f>
        <v>2467.3199999999997</v>
      </c>
    </row>
    <row r="84" spans="1:9">
      <c r="C84" s="35"/>
      <c r="I84" s="35"/>
    </row>
    <row r="85" spans="1:9" ht="16.5" thickBot="1">
      <c r="A85" s="31"/>
      <c r="B85" s="43" t="s">
        <v>103</v>
      </c>
      <c r="C85" s="44">
        <f>C82-C83</f>
        <v>2467.3199999999997</v>
      </c>
      <c r="D85" s="45"/>
      <c r="E85" s="43" t="s">
        <v>84</v>
      </c>
      <c r="F85" s="45"/>
      <c r="G85" s="45"/>
      <c r="H85" s="46"/>
      <c r="I85" s="44">
        <f>I83</f>
        <v>2467.3199999999997</v>
      </c>
    </row>
    <row r="87" spans="1:9" ht="18">
      <c r="A87" s="85" t="s">
        <v>85</v>
      </c>
      <c r="B87" s="85"/>
      <c r="C87" s="85"/>
      <c r="D87" s="85"/>
      <c r="E87" s="85"/>
      <c r="F87" s="85"/>
      <c r="G87" s="85"/>
      <c r="H87" s="85"/>
      <c r="I87" s="85"/>
    </row>
    <row r="88" spans="1:9" ht="18">
      <c r="A88" s="86" t="s">
        <v>105</v>
      </c>
      <c r="B88" s="86"/>
      <c r="C88" s="86"/>
      <c r="D88" s="86"/>
      <c r="E88" s="86"/>
      <c r="F88" s="86"/>
      <c r="G88" s="86"/>
      <c r="H88" s="86"/>
      <c r="I88" s="86"/>
    </row>
  </sheetData>
  <mergeCells count="11">
    <mergeCell ref="A1:H1"/>
    <mergeCell ref="A2:H2"/>
    <mergeCell ref="A63:H63"/>
    <mergeCell ref="A65:H65"/>
    <mergeCell ref="A88:I88"/>
    <mergeCell ref="A67:H67"/>
    <mergeCell ref="A69:C69"/>
    <mergeCell ref="E69:H69"/>
    <mergeCell ref="A71:C71"/>
    <mergeCell ref="E71:H71"/>
    <mergeCell ref="A87:I87"/>
  </mergeCells>
  <phoneticPr fontId="4" type="noConversion"/>
  <printOptions horizontalCentered="1" verticalCentered="1" gridLines="1"/>
  <pageMargins left="0.74791666666666701" right="0.74791666666666701" top="0.59027777777777801" bottom="0.59027777777777801" header="0.51180555555555496" footer="0.51180555555555496"/>
  <pageSetup paperSize="9" scale="36" firstPageNumber="0" orientation="landscape" verticalDpi="300" r:id="rId1"/>
  <headerFooter alignWithMargins="0"/>
  <rowBreaks count="2" manualBreakCount="2">
    <brk id="53" max="16383" man="1"/>
    <brk id="6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8"/>
  <sheetViews>
    <sheetView zoomScale="106" zoomScaleNormal="106" workbookViewId="0">
      <pane ySplit="4" topLeftCell="A12" activePane="bottomLeft" state="frozen"/>
      <selection pane="bottomLeft" activeCell="F33" sqref="F33"/>
    </sheetView>
  </sheetViews>
  <sheetFormatPr defaultColWidth="9.140625" defaultRowHeight="12.75"/>
  <cols>
    <col min="1" max="1" width="14" customWidth="1"/>
    <col min="2" max="2" width="27.5703125" customWidth="1"/>
    <col min="3" max="3" width="12.42578125" customWidth="1"/>
    <col min="4" max="4" width="15.85546875" customWidth="1"/>
    <col min="5" max="5" width="12" customWidth="1"/>
    <col min="6" max="6" width="11.85546875" customWidth="1"/>
    <col min="7" max="7" width="11.42578125" customWidth="1"/>
    <col min="8" max="8" width="14.28515625" customWidth="1"/>
    <col min="9" max="9" width="13.140625" customWidth="1"/>
  </cols>
  <sheetData>
    <row r="1" spans="1:10" ht="15.75">
      <c r="A1" s="87" t="s">
        <v>0</v>
      </c>
      <c r="B1" s="87"/>
      <c r="C1" s="87"/>
      <c r="D1" s="87"/>
      <c r="E1" s="87"/>
      <c r="F1" s="87"/>
      <c r="G1" s="87"/>
      <c r="H1" s="87"/>
    </row>
    <row r="2" spans="1:10" ht="15.75">
      <c r="A2" s="87" t="s">
        <v>60</v>
      </c>
      <c r="B2" s="87"/>
      <c r="C2" s="87"/>
      <c r="D2" s="87"/>
      <c r="E2" s="87"/>
      <c r="F2" s="87"/>
      <c r="G2" s="87"/>
      <c r="H2" s="87"/>
    </row>
    <row r="3" spans="1:10">
      <c r="A3" s="2"/>
      <c r="B3" s="18" t="s">
        <v>93</v>
      </c>
      <c r="D3" t="s">
        <v>92</v>
      </c>
      <c r="E3" t="s">
        <v>94</v>
      </c>
      <c r="F3" t="s">
        <v>94</v>
      </c>
      <c r="G3" t="s">
        <v>94</v>
      </c>
    </row>
    <row r="4" spans="1:10" ht="25.5">
      <c r="A4" s="3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3" t="s">
        <v>9</v>
      </c>
      <c r="I4" s="4" t="s">
        <v>59</v>
      </c>
    </row>
    <row r="5" spans="1:10">
      <c r="A5" s="15">
        <v>43191</v>
      </c>
      <c r="B5" s="11" t="s">
        <v>41</v>
      </c>
      <c r="C5" s="10"/>
      <c r="D5" s="16"/>
      <c r="E5" s="17"/>
      <c r="F5" s="3"/>
      <c r="G5" s="6"/>
      <c r="H5" s="22">
        <f>'2017-18'!H37</f>
        <v>1653.5499999999997</v>
      </c>
      <c r="I5">
        <v>220</v>
      </c>
      <c r="J5" t="s">
        <v>42</v>
      </c>
    </row>
    <row r="6" spans="1:10">
      <c r="A6" s="5">
        <v>43215</v>
      </c>
      <c r="B6" s="11" t="s">
        <v>100</v>
      </c>
      <c r="C6" s="10" t="s">
        <v>101</v>
      </c>
      <c r="D6" s="24">
        <v>1974</v>
      </c>
      <c r="E6" s="23"/>
      <c r="F6" s="23"/>
      <c r="G6" s="24"/>
      <c r="H6" s="24">
        <f t="shared" ref="H6:H35" si="0">H5-SUM(E6:G6)+D6</f>
        <v>3627.5499999999997</v>
      </c>
      <c r="I6">
        <v>221</v>
      </c>
      <c r="J6" t="s">
        <v>42</v>
      </c>
    </row>
    <row r="7" spans="1:10">
      <c r="A7" s="5">
        <v>43242</v>
      </c>
      <c r="B7" s="8" t="s">
        <v>10</v>
      </c>
      <c r="C7" s="1">
        <v>477</v>
      </c>
      <c r="D7" s="23"/>
      <c r="E7" s="24"/>
      <c r="F7" s="24">
        <v>569.75</v>
      </c>
      <c r="G7" s="24"/>
      <c r="H7" s="24">
        <f t="shared" si="0"/>
        <v>3057.7999999999997</v>
      </c>
    </row>
    <row r="8" spans="1:10">
      <c r="A8" s="5">
        <v>43243</v>
      </c>
      <c r="B8" s="8" t="s">
        <v>11</v>
      </c>
      <c r="C8" s="10">
        <v>478</v>
      </c>
      <c r="D8" s="24"/>
      <c r="E8" s="24">
        <v>17.8</v>
      </c>
      <c r="F8" s="24"/>
      <c r="G8" s="24"/>
      <c r="H8" s="24">
        <f t="shared" si="0"/>
        <v>3039.9999999999995</v>
      </c>
    </row>
    <row r="9" spans="1:10">
      <c r="A9" s="5">
        <v>43251</v>
      </c>
      <c r="B9" s="8" t="s">
        <v>12</v>
      </c>
      <c r="C9" s="10">
        <v>480</v>
      </c>
      <c r="D9" s="24"/>
      <c r="E9" s="24"/>
      <c r="F9" s="24">
        <v>75.3</v>
      </c>
      <c r="G9" s="24"/>
      <c r="H9" s="24">
        <f t="shared" si="0"/>
        <v>2964.6999999999994</v>
      </c>
    </row>
    <row r="10" spans="1:10">
      <c r="A10" s="5">
        <v>43251</v>
      </c>
      <c r="B10" s="8" t="s">
        <v>13</v>
      </c>
      <c r="C10" s="10">
        <v>481</v>
      </c>
      <c r="D10" s="24"/>
      <c r="E10" s="24">
        <v>60</v>
      </c>
      <c r="F10" s="24"/>
      <c r="G10" s="24"/>
      <c r="H10" s="24">
        <f t="shared" si="0"/>
        <v>2904.6999999999994</v>
      </c>
    </row>
    <row r="11" spans="1:10">
      <c r="A11" s="5">
        <v>43246</v>
      </c>
      <c r="B11" s="8" t="s">
        <v>14</v>
      </c>
      <c r="C11" s="10">
        <v>479</v>
      </c>
      <c r="D11" s="24"/>
      <c r="E11" s="24">
        <v>220.12</v>
      </c>
      <c r="F11" s="24"/>
      <c r="G11" s="24"/>
      <c r="H11" s="24">
        <f t="shared" si="0"/>
        <v>2684.5799999999995</v>
      </c>
    </row>
    <row r="12" spans="1:10">
      <c r="A12" s="5">
        <v>43290</v>
      </c>
      <c r="B12" s="8" t="s">
        <v>15</v>
      </c>
      <c r="C12" s="10">
        <v>482</v>
      </c>
      <c r="D12" s="24"/>
      <c r="E12" s="24">
        <v>218</v>
      </c>
      <c r="F12" s="24"/>
      <c r="G12" s="24"/>
      <c r="H12" s="24">
        <f t="shared" si="0"/>
        <v>2466.5799999999995</v>
      </c>
    </row>
    <row r="13" spans="1:10">
      <c r="A13" s="5">
        <v>43301</v>
      </c>
      <c r="B13" s="8" t="s">
        <v>16</v>
      </c>
      <c r="C13" s="10">
        <v>486</v>
      </c>
      <c r="D13" s="24"/>
      <c r="E13" s="24"/>
      <c r="F13" s="24">
        <v>341.91</v>
      </c>
      <c r="G13" s="24"/>
      <c r="H13" s="24">
        <f t="shared" si="0"/>
        <v>2124.6699999999996</v>
      </c>
    </row>
    <row r="14" spans="1:10">
      <c r="A14" s="5">
        <v>43304</v>
      </c>
      <c r="B14" s="8" t="s">
        <v>17</v>
      </c>
      <c r="C14" s="10">
        <v>485</v>
      </c>
      <c r="D14" s="24"/>
      <c r="E14" s="24">
        <v>74.8</v>
      </c>
      <c r="F14" s="24"/>
      <c r="G14" s="24"/>
      <c r="H14" s="24">
        <f t="shared" si="0"/>
        <v>2049.8699999999994</v>
      </c>
    </row>
    <row r="15" spans="1:10">
      <c r="A15" s="5">
        <v>43312</v>
      </c>
      <c r="B15" s="8" t="s">
        <v>18</v>
      </c>
      <c r="C15" s="10">
        <v>484</v>
      </c>
      <c r="D15" s="24"/>
      <c r="E15" s="24">
        <v>50.4</v>
      </c>
      <c r="F15" s="24"/>
      <c r="G15" s="24"/>
      <c r="H15" s="24">
        <f t="shared" si="0"/>
        <v>1999.4699999999993</v>
      </c>
    </row>
    <row r="16" spans="1:10">
      <c r="A16" s="5">
        <v>43312</v>
      </c>
      <c r="B16" s="8" t="s">
        <v>19</v>
      </c>
      <c r="C16" s="10">
        <v>487</v>
      </c>
      <c r="D16" s="24"/>
      <c r="E16" s="24">
        <v>29.95</v>
      </c>
      <c r="F16" s="24"/>
      <c r="G16" s="24"/>
      <c r="H16" s="24">
        <f t="shared" si="0"/>
        <v>1969.5199999999993</v>
      </c>
    </row>
    <row r="17" spans="1:10">
      <c r="A17" s="5">
        <v>43318</v>
      </c>
      <c r="B17" s="8" t="s">
        <v>20</v>
      </c>
      <c r="C17" s="10">
        <v>488</v>
      </c>
      <c r="D17" s="24"/>
      <c r="E17" s="24">
        <v>100</v>
      </c>
      <c r="F17" s="24"/>
      <c r="G17" s="24"/>
      <c r="H17" s="24">
        <f t="shared" si="0"/>
        <v>1869.5199999999993</v>
      </c>
    </row>
    <row r="18" spans="1:10">
      <c r="A18" s="5">
        <v>43325</v>
      </c>
      <c r="B18" s="8" t="s">
        <v>21</v>
      </c>
      <c r="C18" s="10">
        <v>490</v>
      </c>
      <c r="D18" s="24"/>
      <c r="E18" s="24">
        <v>100</v>
      </c>
      <c r="F18" s="24"/>
      <c r="G18" s="24"/>
      <c r="H18" s="24">
        <f t="shared" si="0"/>
        <v>1769.5199999999993</v>
      </c>
    </row>
    <row r="19" spans="1:10">
      <c r="A19" s="5">
        <v>43327</v>
      </c>
      <c r="B19" s="8" t="s">
        <v>22</v>
      </c>
      <c r="C19" s="10">
        <v>489</v>
      </c>
      <c r="D19" s="24"/>
      <c r="E19" s="24">
        <v>100</v>
      </c>
      <c r="F19" s="24"/>
      <c r="G19" s="24"/>
      <c r="H19" s="24">
        <f t="shared" si="0"/>
        <v>1669.5199999999993</v>
      </c>
    </row>
    <row r="20" spans="1:10">
      <c r="A20" s="5">
        <v>43335</v>
      </c>
      <c r="B20" s="8" t="s">
        <v>23</v>
      </c>
      <c r="C20" s="10">
        <v>483</v>
      </c>
      <c r="D20" s="24"/>
      <c r="E20" s="24"/>
      <c r="F20" s="24">
        <v>36</v>
      </c>
      <c r="G20" s="24"/>
      <c r="H20" s="24">
        <f t="shared" si="0"/>
        <v>1633.5199999999993</v>
      </c>
    </row>
    <row r="21" spans="1:10">
      <c r="A21" s="5">
        <v>43341</v>
      </c>
      <c r="B21" s="8" t="s">
        <v>24</v>
      </c>
      <c r="C21" s="10">
        <v>491</v>
      </c>
      <c r="D21" s="24"/>
      <c r="E21" s="24"/>
      <c r="F21" s="24">
        <v>40</v>
      </c>
      <c r="G21" s="24"/>
      <c r="H21" s="24">
        <f t="shared" si="0"/>
        <v>1593.5199999999993</v>
      </c>
      <c r="I21" s="6" t="s">
        <v>43</v>
      </c>
      <c r="J21" t="s">
        <v>42</v>
      </c>
    </row>
    <row r="22" spans="1:10">
      <c r="A22" s="5">
        <v>43357</v>
      </c>
      <c r="B22" s="8" t="s">
        <v>61</v>
      </c>
      <c r="C22" s="10">
        <v>492</v>
      </c>
      <c r="D22" s="24"/>
      <c r="F22" s="24">
        <v>408.8</v>
      </c>
      <c r="G22" s="24"/>
      <c r="H22" s="24">
        <f t="shared" si="0"/>
        <v>1184.7199999999993</v>
      </c>
    </row>
    <row r="23" spans="1:10">
      <c r="A23" s="5">
        <v>43368</v>
      </c>
      <c r="B23" s="11" t="s">
        <v>100</v>
      </c>
      <c r="C23" s="10" t="s">
        <v>101</v>
      </c>
      <c r="D23" s="24">
        <v>1974</v>
      </c>
      <c r="E23" s="24"/>
      <c r="F23" s="24"/>
      <c r="G23" s="24"/>
      <c r="H23" s="24">
        <f t="shared" si="0"/>
        <v>3158.7199999999993</v>
      </c>
      <c r="I23">
        <v>226</v>
      </c>
      <c r="J23" t="s">
        <v>42</v>
      </c>
    </row>
    <row r="24" spans="1:10">
      <c r="A24" s="5">
        <v>43382</v>
      </c>
      <c r="B24" s="8" t="s">
        <v>65</v>
      </c>
      <c r="C24" s="10">
        <v>493</v>
      </c>
      <c r="D24" s="24"/>
      <c r="E24" s="24">
        <v>125</v>
      </c>
      <c r="F24" s="24"/>
      <c r="G24" s="24"/>
      <c r="H24" s="24">
        <f t="shared" si="0"/>
        <v>3033.7199999999993</v>
      </c>
      <c r="I24">
        <v>227</v>
      </c>
      <c r="J24" t="s">
        <v>42</v>
      </c>
    </row>
    <row r="25" spans="1:10">
      <c r="A25" s="5">
        <v>43417</v>
      </c>
      <c r="B25" s="11" t="s">
        <v>95</v>
      </c>
      <c r="C25" s="10" t="s">
        <v>102</v>
      </c>
      <c r="D25" s="24">
        <v>450</v>
      </c>
      <c r="E25" s="24"/>
      <c r="F25" s="24"/>
      <c r="G25" s="24"/>
      <c r="H25" s="24">
        <f t="shared" si="0"/>
        <v>3483.7199999999993</v>
      </c>
    </row>
    <row r="26" spans="1:10">
      <c r="A26" s="5">
        <v>43419</v>
      </c>
      <c r="B26" s="8" t="s">
        <v>61</v>
      </c>
      <c r="C26" s="10">
        <v>495</v>
      </c>
      <c r="D26" s="24"/>
      <c r="F26" s="24">
        <v>368.02</v>
      </c>
      <c r="G26" s="24"/>
      <c r="H26" s="24">
        <f t="shared" si="0"/>
        <v>3115.6999999999994</v>
      </c>
    </row>
    <row r="27" spans="1:10">
      <c r="A27" s="5">
        <v>43416</v>
      </c>
      <c r="B27" s="8" t="s">
        <v>18</v>
      </c>
      <c r="C27" s="10">
        <v>494</v>
      </c>
      <c r="D27" s="24"/>
      <c r="E27" s="24">
        <v>15.3</v>
      </c>
      <c r="G27" s="24"/>
      <c r="H27" s="24">
        <f t="shared" si="0"/>
        <v>3100.3999999999992</v>
      </c>
      <c r="I27">
        <v>228</v>
      </c>
      <c r="J27" t="s">
        <v>42</v>
      </c>
    </row>
    <row r="28" spans="1:10">
      <c r="A28" s="5">
        <v>43437</v>
      </c>
      <c r="B28" s="8" t="s">
        <v>61</v>
      </c>
      <c r="C28" s="10">
        <v>496</v>
      </c>
      <c r="D28" s="24"/>
      <c r="E28" s="24">
        <v>0</v>
      </c>
      <c r="F28" s="24">
        <v>278.38</v>
      </c>
      <c r="G28" s="24"/>
      <c r="H28" s="24">
        <f t="shared" si="0"/>
        <v>2822.0199999999991</v>
      </c>
      <c r="I28">
        <v>229</v>
      </c>
      <c r="J28" t="s">
        <v>42</v>
      </c>
    </row>
    <row r="29" spans="1:10">
      <c r="A29" s="5">
        <v>43486</v>
      </c>
      <c r="B29" s="8" t="s">
        <v>62</v>
      </c>
      <c r="C29" s="10">
        <v>497</v>
      </c>
      <c r="D29" s="24"/>
      <c r="E29" s="24">
        <v>107.4</v>
      </c>
      <c r="F29" s="24"/>
      <c r="G29" s="24"/>
      <c r="H29" s="24">
        <f t="shared" si="0"/>
        <v>2714.619999999999</v>
      </c>
    </row>
    <row r="30" spans="1:10">
      <c r="A30" s="5">
        <v>43489</v>
      </c>
      <c r="B30" s="8" t="s">
        <v>18</v>
      </c>
      <c r="C30" s="10">
        <v>498</v>
      </c>
      <c r="D30" s="24"/>
      <c r="E30" s="24">
        <v>27.3</v>
      </c>
      <c r="F30" s="24"/>
      <c r="G30" s="24"/>
      <c r="H30" s="24">
        <f t="shared" si="0"/>
        <v>2687.3199999999988</v>
      </c>
    </row>
    <row r="31" spans="1:10">
      <c r="A31" s="5">
        <v>43494</v>
      </c>
      <c r="B31" s="8" t="s">
        <v>63</v>
      </c>
      <c r="C31" s="10">
        <v>499</v>
      </c>
      <c r="D31" s="24"/>
      <c r="E31" s="24">
        <v>150</v>
      </c>
      <c r="F31" s="24"/>
      <c r="G31" s="24"/>
      <c r="H31" s="24">
        <f t="shared" si="0"/>
        <v>2537.3199999999988</v>
      </c>
    </row>
    <row r="32" spans="1:10">
      <c r="A32" s="5">
        <v>43495</v>
      </c>
      <c r="B32" s="8" t="s">
        <v>64</v>
      </c>
      <c r="C32" s="10">
        <v>500</v>
      </c>
      <c r="D32" s="24"/>
      <c r="E32" s="24">
        <v>11.5</v>
      </c>
      <c r="F32" s="24"/>
      <c r="G32" s="24"/>
      <c r="H32" s="24">
        <f t="shared" si="0"/>
        <v>2525.8199999999988</v>
      </c>
      <c r="I32">
        <v>230</v>
      </c>
      <c r="J32" t="s">
        <v>42</v>
      </c>
    </row>
    <row r="33" spans="1:11">
      <c r="A33" s="5">
        <v>43538</v>
      </c>
      <c r="B33" s="8" t="s">
        <v>50</v>
      </c>
      <c r="C33" s="10">
        <v>501</v>
      </c>
      <c r="D33" s="24"/>
      <c r="E33" s="24"/>
      <c r="F33" s="24">
        <v>484.83</v>
      </c>
      <c r="G33" s="24"/>
      <c r="H33" s="24">
        <f t="shared" si="0"/>
        <v>2040.9899999999989</v>
      </c>
    </row>
    <row r="34" spans="1:11">
      <c r="A34" s="5">
        <v>43552</v>
      </c>
      <c r="B34" s="8" t="s">
        <v>71</v>
      </c>
      <c r="C34" s="10">
        <v>503</v>
      </c>
      <c r="D34" s="24"/>
      <c r="E34" s="24">
        <v>635</v>
      </c>
      <c r="G34" s="24"/>
      <c r="H34" s="24">
        <f t="shared" si="0"/>
        <v>1405.9899999999989</v>
      </c>
    </row>
    <row r="35" spans="1:11">
      <c r="A35" s="5">
        <v>43553</v>
      </c>
      <c r="B35" s="8" t="s">
        <v>72</v>
      </c>
      <c r="C35" s="10">
        <v>504</v>
      </c>
      <c r="D35" s="24"/>
      <c r="E35" s="24">
        <v>121</v>
      </c>
      <c r="F35" s="24"/>
      <c r="G35" s="24"/>
      <c r="H35" s="24">
        <f t="shared" si="0"/>
        <v>1284.9899999999989</v>
      </c>
      <c r="I35" t="s">
        <v>68</v>
      </c>
      <c r="J35" t="s">
        <v>42</v>
      </c>
    </row>
    <row r="36" spans="1:11" ht="13.5" thickBot="1">
      <c r="A36" s="12"/>
      <c r="B36" s="13" t="s">
        <v>35</v>
      </c>
      <c r="C36" s="10"/>
      <c r="D36" s="40">
        <f>SUM(D6:D35)</f>
        <v>4398</v>
      </c>
      <c r="E36" s="40">
        <f>SUM(E6:E35)</f>
        <v>2163.5700000000002</v>
      </c>
      <c r="F36" s="40">
        <f>SUM(F6:F35)</f>
        <v>2602.9899999999998</v>
      </c>
      <c r="G36" s="40">
        <f>SUM(G6:G35)</f>
        <v>0</v>
      </c>
      <c r="H36" s="40">
        <f>H5+D36-E36-F36</f>
        <v>1284.9899999999993</v>
      </c>
      <c r="J36" s="20" t="s">
        <v>42</v>
      </c>
    </row>
    <row r="37" spans="1:11" ht="13.5" thickTop="1">
      <c r="A37" s="5"/>
      <c r="B37" s="11"/>
      <c r="C37" s="10"/>
      <c r="D37" s="7"/>
      <c r="E37" s="7"/>
      <c r="F37" s="6"/>
      <c r="G37" s="7"/>
      <c r="H37" s="7"/>
    </row>
    <row r="38" spans="1:11">
      <c r="A38" s="14" t="s">
        <v>36</v>
      </c>
      <c r="B38" s="11"/>
      <c r="C38" s="10"/>
      <c r="D38" s="7"/>
      <c r="E38" s="7"/>
      <c r="F38" s="6"/>
      <c r="G38" s="6"/>
      <c r="H38" s="7"/>
    </row>
    <row r="39" spans="1:11">
      <c r="A39" s="15" t="s">
        <v>37</v>
      </c>
      <c r="B39" s="11"/>
      <c r="C39" s="10"/>
      <c r="D39" s="17" t="s">
        <v>38</v>
      </c>
      <c r="F39" s="3"/>
      <c r="G39" s="6"/>
      <c r="H39" s="16" t="s">
        <v>9</v>
      </c>
    </row>
    <row r="40" spans="1:11">
      <c r="A40" s="15">
        <v>43191</v>
      </c>
      <c r="B40" s="11" t="s">
        <v>41</v>
      </c>
      <c r="C40" s="10"/>
      <c r="D40" s="17"/>
      <c r="F40" s="3"/>
      <c r="G40" s="6"/>
      <c r="H40" s="22">
        <v>739.62</v>
      </c>
      <c r="I40">
        <v>78</v>
      </c>
      <c r="J40" t="s">
        <v>42</v>
      </c>
    </row>
    <row r="41" spans="1:11">
      <c r="A41" s="5">
        <v>43220</v>
      </c>
      <c r="B41" s="11" t="s">
        <v>40</v>
      </c>
      <c r="D41" s="24">
        <v>0.03</v>
      </c>
      <c r="F41" s="6"/>
      <c r="G41" s="6"/>
      <c r="H41" s="24">
        <f t="shared" ref="H41:H52" si="1">H40+D41</f>
        <v>739.65</v>
      </c>
    </row>
    <row r="42" spans="1:11">
      <c r="A42" s="5">
        <v>43251</v>
      </c>
      <c r="B42" s="11" t="s">
        <v>40</v>
      </c>
      <c r="D42" s="24">
        <v>0.03</v>
      </c>
      <c r="F42" s="6"/>
      <c r="G42" s="6"/>
      <c r="H42" s="24">
        <f t="shared" si="1"/>
        <v>739.68</v>
      </c>
    </row>
    <row r="43" spans="1:11">
      <c r="A43" s="5">
        <v>43280</v>
      </c>
      <c r="B43" s="11" t="s">
        <v>40</v>
      </c>
      <c r="D43" s="24">
        <v>0.03</v>
      </c>
      <c r="F43" s="7"/>
      <c r="G43" s="6"/>
      <c r="H43" s="24">
        <f t="shared" si="1"/>
        <v>739.70999999999992</v>
      </c>
    </row>
    <row r="44" spans="1:11">
      <c r="A44" s="5">
        <v>43312</v>
      </c>
      <c r="B44" s="11" t="s">
        <v>40</v>
      </c>
      <c r="D44" s="24">
        <v>0.03</v>
      </c>
      <c r="F44" s="6"/>
      <c r="G44" s="6"/>
      <c r="H44" s="24">
        <f t="shared" si="1"/>
        <v>739.7399999999999</v>
      </c>
    </row>
    <row r="45" spans="1:11">
      <c r="A45" s="5">
        <v>43343</v>
      </c>
      <c r="B45" s="11" t="s">
        <v>40</v>
      </c>
      <c r="D45" s="24">
        <v>0.03</v>
      </c>
      <c r="F45" s="6"/>
      <c r="G45" s="6"/>
      <c r="H45" s="24">
        <f t="shared" si="1"/>
        <v>739.76999999999987</v>
      </c>
      <c r="I45" s="6" t="s">
        <v>43</v>
      </c>
      <c r="J45" t="s">
        <v>42</v>
      </c>
      <c r="K45">
        <v>739.77</v>
      </c>
    </row>
    <row r="46" spans="1:11">
      <c r="A46" s="5">
        <v>43369</v>
      </c>
      <c r="B46" s="11" t="s">
        <v>40</v>
      </c>
      <c r="D46" s="24">
        <v>0.03</v>
      </c>
      <c r="F46" s="6"/>
      <c r="G46" s="6"/>
      <c r="H46" s="24">
        <f t="shared" si="1"/>
        <v>739.79999999999984</v>
      </c>
    </row>
    <row r="47" spans="1:11">
      <c r="A47" s="5">
        <v>43404</v>
      </c>
      <c r="B47" s="11" t="s">
        <v>40</v>
      </c>
      <c r="D47" s="24">
        <v>0.03</v>
      </c>
      <c r="H47" s="24">
        <f t="shared" si="1"/>
        <v>739.82999999999981</v>
      </c>
    </row>
    <row r="48" spans="1:11">
      <c r="A48" s="5">
        <v>43434</v>
      </c>
      <c r="B48" s="11" t="s">
        <v>40</v>
      </c>
      <c r="D48" s="24">
        <v>0.03</v>
      </c>
      <c r="H48" s="24">
        <f t="shared" si="1"/>
        <v>739.85999999999979</v>
      </c>
    </row>
    <row r="49" spans="1:8">
      <c r="A49" s="5">
        <v>43463</v>
      </c>
      <c r="B49" s="11" t="s">
        <v>40</v>
      </c>
      <c r="D49" s="24">
        <v>0.03</v>
      </c>
      <c r="H49" s="24">
        <f t="shared" si="1"/>
        <v>739.88999999999976</v>
      </c>
    </row>
    <row r="50" spans="1:8">
      <c r="A50" s="5">
        <v>43496</v>
      </c>
      <c r="B50" s="11" t="s">
        <v>40</v>
      </c>
      <c r="D50" s="24">
        <v>0.03</v>
      </c>
      <c r="H50" s="24">
        <f t="shared" si="1"/>
        <v>739.91999999999973</v>
      </c>
    </row>
    <row r="51" spans="1:8">
      <c r="A51" s="5">
        <v>43524</v>
      </c>
      <c r="B51" s="11" t="s">
        <v>40</v>
      </c>
      <c r="D51" s="24">
        <v>0.03</v>
      </c>
      <c r="H51" s="24">
        <f t="shared" si="1"/>
        <v>739.9499999999997</v>
      </c>
    </row>
    <row r="52" spans="1:8">
      <c r="A52" s="5">
        <v>43553</v>
      </c>
      <c r="B52" s="11" t="s">
        <v>40</v>
      </c>
      <c r="D52" s="24">
        <v>0.03</v>
      </c>
      <c r="H52" s="24">
        <f t="shared" si="1"/>
        <v>739.97999999999968</v>
      </c>
    </row>
    <row r="53" spans="1:8">
      <c r="A53" s="5"/>
      <c r="B53" s="13" t="s">
        <v>35</v>
      </c>
      <c r="C53" s="10"/>
      <c r="D53" s="27">
        <f>SUM(D41:D52)</f>
        <v>0.3600000000000001</v>
      </c>
      <c r="F53" s="19"/>
      <c r="G53" s="19"/>
      <c r="H53" s="27">
        <f>H40+D53</f>
        <v>739.98</v>
      </c>
    </row>
    <row r="54" spans="1:8">
      <c r="A54" s="5"/>
      <c r="B54" s="13"/>
      <c r="C54" s="10"/>
      <c r="D54" s="38"/>
      <c r="F54" s="7"/>
      <c r="G54" s="7"/>
      <c r="H54" s="38"/>
    </row>
    <row r="55" spans="1:8">
      <c r="A55" s="5"/>
      <c r="B55" s="13" t="s">
        <v>96</v>
      </c>
      <c r="C55" s="10"/>
      <c r="D55" s="39">
        <f>D36+D53</f>
        <v>4398.3599999999997</v>
      </c>
      <c r="E55" s="39">
        <f>E36+E53</f>
        <v>2163.5700000000002</v>
      </c>
      <c r="F55" s="39">
        <f>F36+F53</f>
        <v>2602.9899999999998</v>
      </c>
      <c r="G55" s="39">
        <f>G36+G53</f>
        <v>0</v>
      </c>
      <c r="H55" s="38"/>
    </row>
    <row r="57" spans="1:8">
      <c r="B57" t="s">
        <v>69</v>
      </c>
    </row>
    <row r="58" spans="1:8">
      <c r="B58" t="s">
        <v>70</v>
      </c>
      <c r="C58">
        <v>502</v>
      </c>
      <c r="D58" s="25">
        <v>28</v>
      </c>
    </row>
    <row r="63" spans="1:8" ht="15.75">
      <c r="A63" s="87" t="s">
        <v>73</v>
      </c>
      <c r="B63" s="87"/>
      <c r="C63" s="87"/>
      <c r="D63" s="87"/>
      <c r="E63" s="87"/>
      <c r="F63" s="87"/>
      <c r="G63" s="87"/>
      <c r="H63" s="87"/>
    </row>
    <row r="65" spans="1:9">
      <c r="A65" s="88" t="s">
        <v>74</v>
      </c>
      <c r="B65" s="88"/>
      <c r="C65" s="88"/>
      <c r="D65" s="88"/>
      <c r="E65" s="88"/>
      <c r="F65" s="88"/>
      <c r="G65" s="88"/>
      <c r="H65" s="88"/>
    </row>
    <row r="67" spans="1:9" ht="15.75">
      <c r="A67" s="89" t="s">
        <v>75</v>
      </c>
      <c r="B67" s="89"/>
      <c r="C67" s="89"/>
      <c r="D67" s="89"/>
      <c r="E67" s="89"/>
      <c r="F67" s="89"/>
      <c r="G67" s="89"/>
      <c r="H67" s="89"/>
    </row>
    <row r="69" spans="1:9">
      <c r="A69" s="83" t="s">
        <v>76</v>
      </c>
      <c r="B69" s="83"/>
      <c r="C69" s="83"/>
      <c r="E69" s="83" t="s">
        <v>77</v>
      </c>
      <c r="F69" s="83"/>
      <c r="G69" s="83"/>
      <c r="H69" s="83"/>
    </row>
    <row r="71" spans="1:9">
      <c r="A71" s="83" t="s">
        <v>86</v>
      </c>
      <c r="B71" s="83"/>
      <c r="C71" s="83"/>
      <c r="E71" s="84">
        <v>43555</v>
      </c>
      <c r="F71" s="84"/>
      <c r="G71" s="84"/>
      <c r="H71" s="84"/>
    </row>
    <row r="72" spans="1:9">
      <c r="A72" s="2" t="s">
        <v>78</v>
      </c>
      <c r="E72" s="2" t="s">
        <v>78</v>
      </c>
    </row>
    <row r="73" spans="1:9">
      <c r="A73" t="s">
        <v>66</v>
      </c>
      <c r="B73" s="6"/>
      <c r="C73" s="25">
        <f>H5</f>
        <v>1653.5499999999997</v>
      </c>
      <c r="E73" t="s">
        <v>66</v>
      </c>
      <c r="F73" s="8"/>
      <c r="H73" s="1"/>
      <c r="I73" s="25">
        <f>H36</f>
        <v>1284.9899999999993</v>
      </c>
    </row>
    <row r="74" spans="1:9" ht="13.5" thickBot="1">
      <c r="A74" t="s">
        <v>79</v>
      </c>
      <c r="B74" s="6"/>
      <c r="C74" s="32">
        <f>H40</f>
        <v>739.62</v>
      </c>
      <c r="E74" t="s">
        <v>79</v>
      </c>
      <c r="G74" s="6"/>
      <c r="H74" s="6"/>
      <c r="I74" s="33">
        <f>H53</f>
        <v>739.98</v>
      </c>
    </row>
    <row r="75" spans="1:9">
      <c r="B75" s="1"/>
      <c r="C75" s="25">
        <f>SUM(C73:C74)</f>
        <v>2393.1699999999996</v>
      </c>
      <c r="G75" s="6"/>
      <c r="H75" s="6"/>
      <c r="I75" s="25">
        <f>SUM(I73:I74)</f>
        <v>2024.9699999999993</v>
      </c>
    </row>
    <row r="76" spans="1:9">
      <c r="B76" s="1"/>
      <c r="C76" s="25"/>
      <c r="E76" t="s">
        <v>99</v>
      </c>
      <c r="G76" s="20"/>
      <c r="H76" s="7"/>
      <c r="I76" s="25"/>
    </row>
    <row r="77" spans="1:9">
      <c r="B77" s="1"/>
      <c r="C77" s="25"/>
      <c r="E77" t="s">
        <v>98</v>
      </c>
      <c r="G77" s="29">
        <f>C58</f>
        <v>502</v>
      </c>
      <c r="H77" s="7">
        <f>D58</f>
        <v>28</v>
      </c>
      <c r="I77" s="25"/>
    </row>
    <row r="78" spans="1:9">
      <c r="B78" s="1"/>
      <c r="C78" s="25"/>
      <c r="G78" s="7"/>
      <c r="H78" s="7"/>
      <c r="I78" s="25"/>
    </row>
    <row r="79" spans="1:9">
      <c r="B79" s="1"/>
      <c r="C79" s="32">
        <f>SUM(B76:B79)</f>
        <v>0</v>
      </c>
      <c r="E79" s="6"/>
      <c r="F79" s="29"/>
      <c r="G79" s="7"/>
      <c r="H79" s="7"/>
      <c r="I79" s="25"/>
    </row>
    <row r="80" spans="1:9">
      <c r="A80" s="21" t="s">
        <v>80</v>
      </c>
      <c r="C80" s="25">
        <f>C75-C79</f>
        <v>2393.1699999999996</v>
      </c>
      <c r="E80" s="6"/>
      <c r="F80" s="29"/>
      <c r="G80" s="7"/>
      <c r="H80" s="7"/>
      <c r="I80" s="25"/>
    </row>
    <row r="81" spans="1:9" ht="13.5" thickBot="1">
      <c r="A81" t="s">
        <v>81</v>
      </c>
      <c r="C81" s="33">
        <f>D55</f>
        <v>4398.3599999999997</v>
      </c>
      <c r="H81" s="7"/>
      <c r="I81" s="25"/>
    </row>
    <row r="82" spans="1:9">
      <c r="A82" s="21" t="s">
        <v>82</v>
      </c>
      <c r="C82" s="25">
        <f>SUM(C80:C81)</f>
        <v>6791.5299999999988</v>
      </c>
      <c r="E82" s="2"/>
      <c r="G82" s="6"/>
      <c r="H82" s="30"/>
      <c r="I82" s="32">
        <f>SUM(H76:H79)</f>
        <v>28</v>
      </c>
    </row>
    <row r="83" spans="1:9">
      <c r="A83" t="s">
        <v>83</v>
      </c>
      <c r="C83" s="25">
        <f>E55+F55+G55</f>
        <v>4766.5599999999995</v>
      </c>
      <c r="I83" s="25">
        <f>I75-I82</f>
        <v>1996.9699999999993</v>
      </c>
    </row>
    <row r="84" spans="1:9">
      <c r="C84" s="25"/>
      <c r="I84" s="25"/>
    </row>
    <row r="85" spans="1:9" ht="32.25" thickBot="1">
      <c r="A85" s="31"/>
      <c r="B85" s="47" t="s">
        <v>103</v>
      </c>
      <c r="C85" s="44">
        <f>C82-C83</f>
        <v>2024.9699999999993</v>
      </c>
      <c r="D85" s="45"/>
      <c r="E85" s="43" t="s">
        <v>84</v>
      </c>
      <c r="F85" s="45"/>
      <c r="G85" s="45"/>
      <c r="H85" s="46"/>
      <c r="I85" s="44">
        <f>I83</f>
        <v>1996.9699999999993</v>
      </c>
    </row>
    <row r="87" spans="1:9" ht="18">
      <c r="A87" s="85" t="s">
        <v>85</v>
      </c>
      <c r="B87" s="85"/>
      <c r="C87" s="85"/>
      <c r="D87" s="85"/>
      <c r="E87" s="85"/>
      <c r="F87" s="85"/>
      <c r="G87" s="85"/>
      <c r="H87" s="85"/>
      <c r="I87" s="85"/>
    </row>
    <row r="88" spans="1:9" ht="18">
      <c r="A88" s="86" t="s">
        <v>104</v>
      </c>
      <c r="B88" s="86"/>
      <c r="C88" s="86"/>
      <c r="D88" s="86"/>
      <c r="E88" s="86"/>
      <c r="F88" s="86"/>
      <c r="G88" s="86"/>
      <c r="H88" s="86"/>
      <c r="I88" s="86"/>
    </row>
  </sheetData>
  <mergeCells count="11">
    <mergeCell ref="A1:H1"/>
    <mergeCell ref="A2:H2"/>
    <mergeCell ref="A63:H63"/>
    <mergeCell ref="A65:H65"/>
    <mergeCell ref="A88:I88"/>
    <mergeCell ref="A67:H67"/>
    <mergeCell ref="A69:C69"/>
    <mergeCell ref="E69:H69"/>
    <mergeCell ref="A71:C71"/>
    <mergeCell ref="E71:H71"/>
    <mergeCell ref="A87:I87"/>
  </mergeCells>
  <phoneticPr fontId="4" type="noConversion"/>
  <printOptions horizontalCentered="1" verticalCentered="1" gridLines="1"/>
  <pageMargins left="0.74791666666666701" right="0.74791666666666701" top="0.59027777777777801" bottom="0.59027777777777801" header="0.51180555555555496" footer="0.51180555555555496"/>
  <pageSetup paperSize="9" scale="36" firstPageNumber="0" orientation="landscape" verticalDpi="300" r:id="rId1"/>
  <headerFooter alignWithMargins="0"/>
  <rowBreaks count="2" manualBreakCount="2">
    <brk id="60" max="16383" man="1"/>
    <brk id="6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6"/>
  <sheetViews>
    <sheetView zoomScale="106" zoomScaleNormal="106" workbookViewId="0">
      <pane ySplit="4" topLeftCell="A66" activePane="bottomLeft" state="frozen"/>
      <selection pane="bottomLeft" activeCell="H37" sqref="H37"/>
    </sheetView>
  </sheetViews>
  <sheetFormatPr defaultColWidth="9.140625" defaultRowHeight="12.75"/>
  <cols>
    <col min="1" max="1" width="11.5703125" customWidth="1"/>
    <col min="2" max="2" width="32.28515625" customWidth="1"/>
    <col min="3" max="3" width="9.42578125" customWidth="1"/>
    <col min="4" max="4" width="13.140625" customWidth="1"/>
    <col min="5" max="5" width="11.85546875" customWidth="1"/>
    <col min="6" max="6" width="12.28515625" customWidth="1"/>
    <col min="7" max="7" width="10.42578125" customWidth="1"/>
    <col min="8" max="8" width="12.42578125" customWidth="1"/>
    <col min="9" max="9" width="6.28515625" customWidth="1"/>
  </cols>
  <sheetData>
    <row r="1" spans="1:10">
      <c r="A1" s="88" t="s">
        <v>0</v>
      </c>
      <c r="B1" s="88"/>
      <c r="C1" s="88"/>
      <c r="D1" s="88"/>
      <c r="E1" s="88"/>
      <c r="F1" s="88"/>
      <c r="G1" s="88"/>
      <c r="H1" s="88"/>
    </row>
    <row r="2" spans="1:10">
      <c r="A2" s="88" t="s">
        <v>1</v>
      </c>
      <c r="B2" s="88"/>
      <c r="C2" s="88"/>
      <c r="D2" s="88"/>
      <c r="E2" s="88"/>
      <c r="F2" s="88"/>
      <c r="G2" s="88"/>
      <c r="H2" s="88"/>
    </row>
    <row r="3" spans="1:10">
      <c r="A3" s="2"/>
      <c r="B3" s="21" t="s">
        <v>66</v>
      </c>
    </row>
    <row r="4" spans="1:10" ht="25.5">
      <c r="A4" s="3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3" t="s">
        <v>9</v>
      </c>
      <c r="I4" t="s">
        <v>59</v>
      </c>
    </row>
    <row r="5" spans="1:10">
      <c r="A5" s="15">
        <v>42826</v>
      </c>
      <c r="B5" s="11" t="s">
        <v>41</v>
      </c>
      <c r="C5" s="10"/>
      <c r="D5" s="22"/>
      <c r="E5" s="23"/>
      <c r="F5" s="23"/>
      <c r="G5" s="24"/>
      <c r="H5" s="22">
        <v>1888.59</v>
      </c>
      <c r="I5">
        <v>208</v>
      </c>
      <c r="J5" t="s">
        <v>42</v>
      </c>
    </row>
    <row r="6" spans="1:10">
      <c r="A6" s="5">
        <v>42834</v>
      </c>
      <c r="B6" s="8" t="s">
        <v>10</v>
      </c>
      <c r="C6" s="1">
        <v>447</v>
      </c>
      <c r="D6" s="23"/>
      <c r="E6" s="24"/>
      <c r="F6" s="24">
        <v>192.11</v>
      </c>
      <c r="G6" s="24"/>
      <c r="H6" s="24">
        <f t="shared" ref="H6:H37" si="0">H5-SUM(E6:G6)+D6</f>
        <v>1696.48</v>
      </c>
    </row>
    <row r="7" spans="1:10">
      <c r="A7" s="9">
        <v>42834</v>
      </c>
      <c r="B7" s="8" t="s">
        <v>11</v>
      </c>
      <c r="C7" s="10">
        <v>448</v>
      </c>
      <c r="D7" s="24"/>
      <c r="E7" s="24"/>
      <c r="F7" s="24">
        <v>49.4</v>
      </c>
      <c r="G7" s="24"/>
      <c r="H7" s="24">
        <f t="shared" si="0"/>
        <v>1647.08</v>
      </c>
    </row>
    <row r="8" spans="1:10">
      <c r="A8" s="5">
        <v>42850</v>
      </c>
      <c r="B8" s="11" t="s">
        <v>39</v>
      </c>
      <c r="C8" s="10"/>
      <c r="D8" s="24">
        <v>1900</v>
      </c>
      <c r="E8" s="24"/>
      <c r="F8" s="24"/>
      <c r="G8" s="24"/>
      <c r="H8" s="24">
        <f t="shared" si="0"/>
        <v>3547.08</v>
      </c>
      <c r="I8">
        <v>209</v>
      </c>
      <c r="J8" t="s">
        <v>42</v>
      </c>
    </row>
    <row r="9" spans="1:10">
      <c r="A9" s="9">
        <v>42870</v>
      </c>
      <c r="B9" s="8" t="s">
        <v>12</v>
      </c>
      <c r="C9" s="10">
        <v>449</v>
      </c>
      <c r="D9" s="24"/>
      <c r="E9" s="24"/>
      <c r="F9" s="24">
        <v>202.91</v>
      </c>
      <c r="G9" s="24"/>
      <c r="H9" s="24">
        <f t="shared" si="0"/>
        <v>3344.17</v>
      </c>
    </row>
    <row r="10" spans="1:10">
      <c r="A10" s="9">
        <v>42880</v>
      </c>
      <c r="B10" s="8" t="s">
        <v>13</v>
      </c>
      <c r="C10" s="10">
        <v>450</v>
      </c>
      <c r="D10" s="24"/>
      <c r="E10" s="24">
        <v>212.57</v>
      </c>
      <c r="F10" s="24"/>
      <c r="G10" s="24"/>
      <c r="H10" s="24">
        <f t="shared" si="0"/>
        <v>3131.6</v>
      </c>
    </row>
    <row r="11" spans="1:10">
      <c r="A11" s="9">
        <v>42885</v>
      </c>
      <c r="B11" s="8" t="s">
        <v>14</v>
      </c>
      <c r="C11" s="10">
        <v>451</v>
      </c>
      <c r="D11" s="24"/>
      <c r="E11" s="24">
        <v>60</v>
      </c>
      <c r="F11" s="24"/>
      <c r="G11" s="24"/>
      <c r="H11" s="24">
        <f t="shared" si="0"/>
        <v>3071.6</v>
      </c>
      <c r="I11">
        <v>210</v>
      </c>
      <c r="J11" t="s">
        <v>42</v>
      </c>
    </row>
    <row r="12" spans="1:10">
      <c r="A12" s="9">
        <v>42888</v>
      </c>
      <c r="B12" s="8" t="s">
        <v>15</v>
      </c>
      <c r="C12" s="10">
        <v>452</v>
      </c>
      <c r="D12" s="24"/>
      <c r="E12" s="24">
        <v>168</v>
      </c>
      <c r="F12" s="24"/>
      <c r="G12" s="24"/>
      <c r="H12" s="24">
        <f t="shared" si="0"/>
        <v>2903.6</v>
      </c>
      <c r="I12">
        <v>211</v>
      </c>
      <c r="J12" t="s">
        <v>42</v>
      </c>
    </row>
    <row r="13" spans="1:10">
      <c r="A13" s="9">
        <v>42933</v>
      </c>
      <c r="B13" s="8" t="s">
        <v>16</v>
      </c>
      <c r="C13" s="10">
        <v>453</v>
      </c>
      <c r="D13" s="24"/>
      <c r="E13" s="24"/>
      <c r="F13" s="24">
        <v>405.62</v>
      </c>
      <c r="G13" s="24"/>
      <c r="H13" s="24">
        <f t="shared" si="0"/>
        <v>2497.98</v>
      </c>
    </row>
    <row r="14" spans="1:10">
      <c r="A14" s="9">
        <v>42933</v>
      </c>
      <c r="B14" s="8" t="s">
        <v>17</v>
      </c>
      <c r="C14" s="10">
        <v>454</v>
      </c>
      <c r="D14" s="24"/>
      <c r="E14" s="24"/>
      <c r="F14" s="24">
        <v>17.600000000000001</v>
      </c>
      <c r="G14" s="24"/>
      <c r="H14" s="24">
        <f t="shared" si="0"/>
        <v>2480.38</v>
      </c>
    </row>
    <row r="15" spans="1:10">
      <c r="A15" s="9">
        <v>42933</v>
      </c>
      <c r="B15" s="8" t="s">
        <v>19</v>
      </c>
      <c r="C15" s="10">
        <v>456</v>
      </c>
      <c r="D15" s="24"/>
      <c r="E15" s="24">
        <v>186.24</v>
      </c>
      <c r="F15" s="24"/>
      <c r="G15" s="24"/>
      <c r="H15" s="24">
        <f t="shared" si="0"/>
        <v>2294.1400000000003</v>
      </c>
      <c r="I15">
        <v>212</v>
      </c>
      <c r="J15" t="s">
        <v>42</v>
      </c>
    </row>
    <row r="16" spans="1:10">
      <c r="A16" s="9">
        <v>42933</v>
      </c>
      <c r="B16" s="8" t="s">
        <v>18</v>
      </c>
      <c r="C16" s="10">
        <v>455</v>
      </c>
      <c r="D16" s="24"/>
      <c r="E16" s="24">
        <v>15.3</v>
      </c>
      <c r="F16" s="24"/>
      <c r="G16" s="24"/>
      <c r="H16" s="24">
        <f t="shared" si="0"/>
        <v>2278.84</v>
      </c>
    </row>
    <row r="17" spans="1:10">
      <c r="A17" s="9">
        <v>42951</v>
      </c>
      <c r="B17" s="8" t="s">
        <v>23</v>
      </c>
      <c r="C17" s="10">
        <v>460</v>
      </c>
      <c r="D17" s="24"/>
      <c r="E17" s="24"/>
      <c r="F17" s="24">
        <v>202.71</v>
      </c>
      <c r="G17" s="24"/>
      <c r="H17" s="24">
        <f t="shared" si="0"/>
        <v>2076.13</v>
      </c>
    </row>
    <row r="18" spans="1:10">
      <c r="A18" s="9">
        <v>42951</v>
      </c>
      <c r="B18" s="8" t="s">
        <v>22</v>
      </c>
      <c r="C18" s="10">
        <v>459</v>
      </c>
      <c r="D18" s="24"/>
      <c r="E18" s="24">
        <v>35</v>
      </c>
      <c r="F18" s="24"/>
      <c r="G18" s="24"/>
      <c r="H18" s="24">
        <f t="shared" si="0"/>
        <v>2041.13</v>
      </c>
    </row>
    <row r="19" spans="1:10">
      <c r="A19" s="9">
        <v>42933</v>
      </c>
      <c r="B19" s="8" t="s">
        <v>21</v>
      </c>
      <c r="C19" s="10">
        <v>458</v>
      </c>
      <c r="D19" s="24"/>
      <c r="E19" s="24">
        <f>24.95+5</f>
        <v>29.95</v>
      </c>
      <c r="F19" s="24"/>
      <c r="G19" s="24"/>
      <c r="H19" s="24">
        <f t="shared" si="0"/>
        <v>2011.18</v>
      </c>
      <c r="I19">
        <v>213</v>
      </c>
      <c r="J19" t="s">
        <v>42</v>
      </c>
    </row>
    <row r="20" spans="1:10">
      <c r="A20" s="9">
        <v>42933</v>
      </c>
      <c r="B20" s="8" t="s">
        <v>20</v>
      </c>
      <c r="C20" s="10">
        <v>457</v>
      </c>
      <c r="D20" s="24"/>
      <c r="E20" s="24">
        <v>36</v>
      </c>
      <c r="F20" s="25"/>
      <c r="G20" s="24"/>
      <c r="H20" s="24">
        <f t="shared" si="0"/>
        <v>1975.18</v>
      </c>
    </row>
    <row r="21" spans="1:10">
      <c r="A21" s="9">
        <v>42989</v>
      </c>
      <c r="B21" s="8" t="s">
        <v>24</v>
      </c>
      <c r="C21" s="10">
        <v>461</v>
      </c>
      <c r="D21" s="24"/>
      <c r="E21" s="24"/>
      <c r="F21" s="24">
        <v>202.71</v>
      </c>
      <c r="G21" s="24"/>
      <c r="H21" s="24">
        <f t="shared" si="0"/>
        <v>1772.47</v>
      </c>
    </row>
    <row r="22" spans="1:10">
      <c r="A22" s="9">
        <v>42989</v>
      </c>
      <c r="B22" s="8" t="s">
        <v>25</v>
      </c>
      <c r="C22" s="10">
        <v>462</v>
      </c>
      <c r="D22" s="24"/>
      <c r="E22" s="24"/>
      <c r="F22" s="24"/>
      <c r="G22" s="24">
        <v>15.84</v>
      </c>
      <c r="H22" s="24">
        <f t="shared" si="0"/>
        <v>1756.63</v>
      </c>
    </row>
    <row r="23" spans="1:10">
      <c r="A23" s="5">
        <v>43004</v>
      </c>
      <c r="B23" s="11" t="s">
        <v>39</v>
      </c>
      <c r="C23" s="10"/>
      <c r="D23" s="24">
        <v>1900</v>
      </c>
      <c r="E23" s="24"/>
      <c r="F23" s="24"/>
      <c r="G23" s="24"/>
      <c r="H23" s="24">
        <f t="shared" si="0"/>
        <v>3656.63</v>
      </c>
      <c r="I23">
        <v>214</v>
      </c>
      <c r="J23" t="s">
        <v>42</v>
      </c>
    </row>
    <row r="24" spans="1:10">
      <c r="A24" s="9">
        <v>43023</v>
      </c>
      <c r="B24" s="8" t="s">
        <v>27</v>
      </c>
      <c r="C24" s="10">
        <v>464</v>
      </c>
      <c r="D24" s="24"/>
      <c r="E24" s="24"/>
      <c r="F24" s="24">
        <v>202.91</v>
      </c>
      <c r="G24" s="24"/>
      <c r="H24" s="24">
        <f t="shared" si="0"/>
        <v>3453.7200000000003</v>
      </c>
    </row>
    <row r="25" spans="1:10">
      <c r="A25" s="9">
        <v>43023</v>
      </c>
      <c r="B25" s="8" t="s">
        <v>28</v>
      </c>
      <c r="C25" s="10">
        <v>465</v>
      </c>
      <c r="D25" s="24"/>
      <c r="E25" s="24">
        <v>17.8</v>
      </c>
      <c r="F25" s="24"/>
      <c r="G25" s="24"/>
      <c r="H25" s="24">
        <f t="shared" si="0"/>
        <v>3435.92</v>
      </c>
    </row>
    <row r="26" spans="1:10">
      <c r="A26" s="9">
        <v>42989</v>
      </c>
      <c r="B26" s="8" t="s">
        <v>26</v>
      </c>
      <c r="C26" s="10">
        <v>463</v>
      </c>
      <c r="D26" s="24"/>
      <c r="E26" s="24">
        <v>275</v>
      </c>
      <c r="F26" s="24"/>
      <c r="G26" s="24"/>
      <c r="H26" s="24">
        <f t="shared" si="0"/>
        <v>3160.92</v>
      </c>
      <c r="I26">
        <v>215</v>
      </c>
      <c r="J26" t="s">
        <v>42</v>
      </c>
    </row>
    <row r="27" spans="1:10">
      <c r="A27" s="9">
        <v>43039</v>
      </c>
      <c r="B27" s="8" t="s">
        <v>29</v>
      </c>
      <c r="C27" s="10">
        <v>466</v>
      </c>
      <c r="D27" s="24"/>
      <c r="E27" s="24"/>
      <c r="F27" s="24">
        <v>202.71</v>
      </c>
      <c r="G27" s="24"/>
      <c r="H27" s="24">
        <f t="shared" si="0"/>
        <v>2958.21</v>
      </c>
    </row>
    <row r="28" spans="1:10">
      <c r="A28" s="9">
        <v>43063</v>
      </c>
      <c r="B28" s="8" t="s">
        <v>25</v>
      </c>
      <c r="C28" s="10">
        <v>467</v>
      </c>
      <c r="D28" s="24"/>
      <c r="E28" s="24"/>
      <c r="F28" s="24"/>
      <c r="G28" s="24">
        <v>15.84</v>
      </c>
      <c r="H28" s="24">
        <f t="shared" si="0"/>
        <v>2942.37</v>
      </c>
    </row>
    <row r="29" spans="1:10">
      <c r="A29" s="9">
        <v>43063</v>
      </c>
      <c r="B29" s="8" t="s">
        <v>18</v>
      </c>
      <c r="C29" s="10">
        <v>468</v>
      </c>
      <c r="D29" s="24"/>
      <c r="E29" s="24">
        <v>15.3</v>
      </c>
      <c r="F29" s="24"/>
      <c r="G29" s="24"/>
      <c r="H29" s="24">
        <f t="shared" si="0"/>
        <v>2927.0699999999997</v>
      </c>
      <c r="I29">
        <v>216</v>
      </c>
      <c r="J29" t="s">
        <v>42</v>
      </c>
    </row>
    <row r="30" spans="1:10">
      <c r="A30" s="9">
        <v>43073</v>
      </c>
      <c r="B30" s="8" t="s">
        <v>31</v>
      </c>
      <c r="C30" s="10">
        <v>470</v>
      </c>
      <c r="D30" s="24"/>
      <c r="E30" s="24">
        <v>100</v>
      </c>
      <c r="F30" s="24"/>
      <c r="G30" s="24"/>
      <c r="H30" s="24">
        <f t="shared" si="0"/>
        <v>2827.0699999999997</v>
      </c>
    </row>
    <row r="31" spans="1:10">
      <c r="A31" s="9">
        <v>43073</v>
      </c>
      <c r="B31" s="8" t="s">
        <v>31</v>
      </c>
      <c r="C31" s="10">
        <v>472</v>
      </c>
      <c r="D31" s="24"/>
      <c r="E31" s="24">
        <v>40</v>
      </c>
      <c r="F31" s="24"/>
      <c r="G31" s="24"/>
      <c r="H31" s="24">
        <f t="shared" si="0"/>
        <v>2787.0699999999997</v>
      </c>
    </row>
    <row r="32" spans="1:10">
      <c r="A32" s="9">
        <v>43073</v>
      </c>
      <c r="B32" s="8" t="s">
        <v>30</v>
      </c>
      <c r="C32" s="10">
        <v>469</v>
      </c>
      <c r="D32" s="24"/>
      <c r="E32" s="24">
        <v>100</v>
      </c>
      <c r="F32" s="24"/>
      <c r="G32" s="24"/>
      <c r="H32" s="24">
        <f t="shared" si="0"/>
        <v>2687.0699999999997</v>
      </c>
      <c r="I32">
        <v>217</v>
      </c>
      <c r="J32" t="s">
        <v>42</v>
      </c>
    </row>
    <row r="33" spans="1:10">
      <c r="A33" s="9">
        <v>43115</v>
      </c>
      <c r="B33" s="8" t="s">
        <v>33</v>
      </c>
      <c r="C33" s="10">
        <v>473</v>
      </c>
      <c r="D33" s="24"/>
      <c r="E33" s="24"/>
      <c r="F33" s="24">
        <v>405.62</v>
      </c>
      <c r="G33" s="24"/>
      <c r="H33" s="24">
        <f t="shared" si="0"/>
        <v>2281.4499999999998</v>
      </c>
    </row>
    <row r="34" spans="1:10">
      <c r="A34" s="9">
        <v>43115</v>
      </c>
      <c r="B34" s="8" t="s">
        <v>25</v>
      </c>
      <c r="C34" s="10">
        <v>474</v>
      </c>
      <c r="D34" s="24"/>
      <c r="E34" s="24"/>
      <c r="F34" s="24"/>
      <c r="G34" s="24">
        <v>15.84</v>
      </c>
      <c r="H34" s="24">
        <f t="shared" si="0"/>
        <v>2265.6099999999997</v>
      </c>
    </row>
    <row r="35" spans="1:10">
      <c r="A35" s="9">
        <v>43115</v>
      </c>
      <c r="B35" s="8" t="s">
        <v>18</v>
      </c>
      <c r="C35" s="10">
        <v>475</v>
      </c>
      <c r="D35" s="24"/>
      <c r="E35" s="24">
        <v>90.6</v>
      </c>
      <c r="F35" s="24"/>
      <c r="G35" s="24"/>
      <c r="H35" s="24">
        <f t="shared" si="0"/>
        <v>2175.0099999999998</v>
      </c>
      <c r="I35">
        <v>218</v>
      </c>
      <c r="J35" t="s">
        <v>42</v>
      </c>
    </row>
    <row r="36" spans="1:10">
      <c r="A36" s="9">
        <v>43073</v>
      </c>
      <c r="B36" s="8" t="s">
        <v>32</v>
      </c>
      <c r="C36" s="10">
        <v>471</v>
      </c>
      <c r="D36" s="24"/>
      <c r="E36" s="24">
        <v>100</v>
      </c>
      <c r="F36" s="24"/>
      <c r="G36" s="24"/>
      <c r="H36" s="24">
        <f t="shared" si="0"/>
        <v>2075.0099999999998</v>
      </c>
      <c r="I36">
        <v>219</v>
      </c>
      <c r="J36" t="s">
        <v>42</v>
      </c>
    </row>
    <row r="37" spans="1:10">
      <c r="A37" s="9">
        <v>43171</v>
      </c>
      <c r="B37" s="8" t="s">
        <v>34</v>
      </c>
      <c r="C37" s="10">
        <v>476</v>
      </c>
      <c r="D37" s="24"/>
      <c r="E37" s="24"/>
      <c r="F37" s="24">
        <v>405.62</v>
      </c>
      <c r="G37" s="24">
        <v>15.84</v>
      </c>
      <c r="H37" s="24">
        <f t="shared" si="0"/>
        <v>1653.5499999999997</v>
      </c>
      <c r="I37">
        <v>220</v>
      </c>
      <c r="J37" t="s">
        <v>42</v>
      </c>
    </row>
    <row r="38" spans="1:10" ht="13.5" thickBot="1">
      <c r="A38" s="12"/>
      <c r="B38" s="13" t="s">
        <v>35</v>
      </c>
      <c r="C38" s="10"/>
      <c r="D38" s="26">
        <f>SUM(D6:D37)</f>
        <v>3800</v>
      </c>
      <c r="E38" s="26">
        <f>SUM(E6:E37)</f>
        <v>1481.7599999999998</v>
      </c>
      <c r="F38" s="26">
        <f>SUM(F6:F37)</f>
        <v>2489.92</v>
      </c>
      <c r="G38" s="26">
        <f>SUM(G6:G37)</f>
        <v>63.36</v>
      </c>
      <c r="H38" s="26"/>
      <c r="J38" s="20"/>
    </row>
    <row r="39" spans="1:10" ht="13.5" thickTop="1">
      <c r="A39" s="5"/>
      <c r="B39" s="11"/>
      <c r="C39" s="10"/>
      <c r="D39" s="7"/>
      <c r="E39" s="7"/>
      <c r="F39" s="6"/>
      <c r="G39" s="7"/>
      <c r="H39" s="7"/>
    </row>
    <row r="40" spans="1:10">
      <c r="A40" s="14"/>
      <c r="B40" s="13" t="s">
        <v>67</v>
      </c>
      <c r="C40" s="10"/>
      <c r="D40" s="7"/>
      <c r="E40" s="7"/>
      <c r="F40" s="6"/>
      <c r="G40" s="6"/>
      <c r="H40" s="7"/>
    </row>
    <row r="41" spans="1:10">
      <c r="A41" s="15" t="s">
        <v>37</v>
      </c>
      <c r="B41" s="11"/>
      <c r="C41" s="10"/>
      <c r="D41" s="17" t="s">
        <v>38</v>
      </c>
      <c r="F41" s="3"/>
      <c r="G41" s="6"/>
      <c r="H41" s="16" t="s">
        <v>9</v>
      </c>
    </row>
    <row r="42" spans="1:10">
      <c r="A42" s="15">
        <v>42826</v>
      </c>
      <c r="B42" s="11" t="s">
        <v>44</v>
      </c>
      <c r="C42" s="10"/>
      <c r="D42" s="23"/>
      <c r="E42" s="25"/>
      <c r="F42" s="23"/>
      <c r="G42" s="24"/>
      <c r="H42" s="22">
        <v>739.4</v>
      </c>
      <c r="I42">
        <v>74</v>
      </c>
      <c r="J42" t="s">
        <v>42</v>
      </c>
    </row>
    <row r="43" spans="1:10">
      <c r="A43" s="5">
        <v>42853</v>
      </c>
      <c r="B43" s="11" t="s">
        <v>40</v>
      </c>
      <c r="C43" s="10"/>
      <c r="D43" s="24">
        <v>0.01</v>
      </c>
      <c r="E43" s="25"/>
      <c r="F43" s="24"/>
      <c r="G43" s="24"/>
      <c r="H43" s="24">
        <f t="shared" ref="H43:H54" si="1">H42+D43</f>
        <v>739.41</v>
      </c>
    </row>
    <row r="44" spans="1:10">
      <c r="A44" s="5">
        <v>42886</v>
      </c>
      <c r="B44" s="11" t="s">
        <v>40</v>
      </c>
      <c r="C44" s="10"/>
      <c r="D44" s="24">
        <v>0.01</v>
      </c>
      <c r="E44" s="25"/>
      <c r="F44" s="24"/>
      <c r="G44" s="24"/>
      <c r="H44" s="24">
        <f t="shared" si="1"/>
        <v>739.42</v>
      </c>
    </row>
    <row r="45" spans="1:10">
      <c r="A45" s="5">
        <v>42916</v>
      </c>
      <c r="B45" s="11" t="s">
        <v>40</v>
      </c>
      <c r="C45" s="10"/>
      <c r="D45" s="24">
        <v>0.01</v>
      </c>
      <c r="E45" s="25"/>
      <c r="F45" s="24"/>
      <c r="G45" s="24"/>
      <c r="H45" s="24">
        <f t="shared" si="1"/>
        <v>739.43</v>
      </c>
      <c r="I45">
        <v>75</v>
      </c>
      <c r="J45" t="s">
        <v>42</v>
      </c>
    </row>
    <row r="46" spans="1:10">
      <c r="A46" s="5">
        <v>42947</v>
      </c>
      <c r="B46" s="11" t="s">
        <v>40</v>
      </c>
      <c r="C46" s="10"/>
      <c r="D46" s="24">
        <v>0.01</v>
      </c>
      <c r="E46" s="25"/>
      <c r="F46" s="24"/>
      <c r="G46" s="24"/>
      <c r="H46" s="24">
        <f t="shared" si="1"/>
        <v>739.43999999999994</v>
      </c>
    </row>
    <row r="47" spans="1:10">
      <c r="A47" s="5">
        <v>42978</v>
      </c>
      <c r="B47" s="11" t="s">
        <v>40</v>
      </c>
      <c r="C47" s="10"/>
      <c r="D47" s="24">
        <v>0.01</v>
      </c>
      <c r="E47" s="25"/>
      <c r="F47" s="24"/>
      <c r="G47" s="24"/>
      <c r="H47" s="24">
        <f t="shared" si="1"/>
        <v>739.44999999999993</v>
      </c>
    </row>
    <row r="48" spans="1:10">
      <c r="A48" s="5">
        <v>43007</v>
      </c>
      <c r="B48" s="11" t="s">
        <v>40</v>
      </c>
      <c r="D48" s="24">
        <v>0.01</v>
      </c>
      <c r="E48" s="25"/>
      <c r="F48" s="25"/>
      <c r="G48" s="25"/>
      <c r="H48" s="24">
        <f t="shared" si="1"/>
        <v>739.45999999999992</v>
      </c>
      <c r="I48">
        <v>76</v>
      </c>
      <c r="J48" t="s">
        <v>42</v>
      </c>
    </row>
    <row r="49" spans="1:10">
      <c r="A49" s="5">
        <v>43039</v>
      </c>
      <c r="B49" s="11" t="s">
        <v>40</v>
      </c>
      <c r="D49" s="24">
        <v>0.01</v>
      </c>
      <c r="E49" s="25"/>
      <c r="F49" s="25"/>
      <c r="G49" s="25"/>
      <c r="H49" s="24">
        <f t="shared" si="1"/>
        <v>739.46999999999991</v>
      </c>
    </row>
    <row r="50" spans="1:10">
      <c r="A50" s="5">
        <v>43069</v>
      </c>
      <c r="B50" s="11" t="s">
        <v>40</v>
      </c>
      <c r="D50" s="24">
        <v>0.03</v>
      </c>
      <c r="E50" s="25"/>
      <c r="F50" s="25"/>
      <c r="G50" s="25"/>
      <c r="H50" s="24">
        <f t="shared" si="1"/>
        <v>739.49999999999989</v>
      </c>
    </row>
    <row r="51" spans="1:10">
      <c r="A51" s="5">
        <v>43098</v>
      </c>
      <c r="B51" s="11" t="s">
        <v>40</v>
      </c>
      <c r="D51" s="24">
        <v>0.03</v>
      </c>
      <c r="E51" s="25"/>
      <c r="F51" s="25"/>
      <c r="G51" s="25"/>
      <c r="H51" s="24">
        <f t="shared" si="1"/>
        <v>739.52999999999986</v>
      </c>
      <c r="I51">
        <v>77</v>
      </c>
      <c r="J51" t="s">
        <v>42</v>
      </c>
    </row>
    <row r="52" spans="1:10">
      <c r="A52" s="5">
        <v>43131</v>
      </c>
      <c r="B52" s="11" t="s">
        <v>40</v>
      </c>
      <c r="D52" s="24">
        <v>0.03</v>
      </c>
      <c r="E52" s="25"/>
      <c r="F52" s="25"/>
      <c r="G52" s="25"/>
      <c r="H52" s="24">
        <f t="shared" si="1"/>
        <v>739.55999999999983</v>
      </c>
    </row>
    <row r="53" spans="1:10">
      <c r="A53" s="5">
        <v>43159</v>
      </c>
      <c r="B53" s="11" t="s">
        <v>40</v>
      </c>
      <c r="D53" s="24">
        <v>0.03</v>
      </c>
      <c r="E53" s="25"/>
      <c r="F53" s="25"/>
      <c r="G53" s="25"/>
      <c r="H53" s="24">
        <f t="shared" si="1"/>
        <v>739.5899999999998</v>
      </c>
    </row>
    <row r="54" spans="1:10">
      <c r="A54" s="5">
        <v>43188</v>
      </c>
      <c r="B54" s="11" t="s">
        <v>40</v>
      </c>
      <c r="D54" s="24">
        <v>0.03</v>
      </c>
      <c r="E54" s="25"/>
      <c r="F54" s="25"/>
      <c r="G54" s="25"/>
      <c r="H54" s="24">
        <f t="shared" si="1"/>
        <v>739.61999999999978</v>
      </c>
      <c r="I54">
        <v>78</v>
      </c>
      <c r="J54" t="s">
        <v>42</v>
      </c>
    </row>
    <row r="55" spans="1:10">
      <c r="A55" s="5"/>
      <c r="B55" s="13" t="s">
        <v>35</v>
      </c>
      <c r="C55" s="10"/>
      <c r="D55" s="27">
        <f>SUM(D43:D54)</f>
        <v>0.22</v>
      </c>
      <c r="E55" s="25"/>
      <c r="F55" s="25"/>
      <c r="G55" s="25"/>
      <c r="H55" s="25"/>
    </row>
    <row r="57" spans="1:10">
      <c r="B57" s="21" t="s">
        <v>45</v>
      </c>
    </row>
    <row r="58" spans="1:10">
      <c r="B58" t="s">
        <v>46</v>
      </c>
      <c r="D58" s="25">
        <f>D38</f>
        <v>3800</v>
      </c>
    </row>
    <row r="59" spans="1:10">
      <c r="B59" t="s">
        <v>47</v>
      </c>
      <c r="D59" s="25">
        <f>D55</f>
        <v>0.22</v>
      </c>
    </row>
    <row r="60" spans="1:10">
      <c r="B60" t="s">
        <v>48</v>
      </c>
      <c r="D60" s="28">
        <f>SUM(D58:D59)</f>
        <v>3800.22</v>
      </c>
    </row>
    <row r="62" spans="1:10">
      <c r="B62" s="21" t="s">
        <v>49</v>
      </c>
    </row>
    <row r="63" spans="1:10">
      <c r="B63" t="s">
        <v>50</v>
      </c>
      <c r="D63" s="25">
        <f>F38</f>
        <v>2489.92</v>
      </c>
    </row>
    <row r="64" spans="1:10">
      <c r="B64" t="s">
        <v>51</v>
      </c>
      <c r="D64" s="25">
        <f>G38</f>
        <v>63.36</v>
      </c>
    </row>
    <row r="65" spans="2:4">
      <c r="B65" t="s">
        <v>52</v>
      </c>
      <c r="D65" s="25">
        <f>E38</f>
        <v>1481.7599999999998</v>
      </c>
    </row>
    <row r="66" spans="2:4">
      <c r="B66" t="s">
        <v>48</v>
      </c>
      <c r="D66" s="28">
        <f>SUM(D63:D65)</f>
        <v>4035.04</v>
      </c>
    </row>
    <row r="68" spans="2:4">
      <c r="B68" s="21" t="s">
        <v>55</v>
      </c>
      <c r="D68" s="25">
        <f>H5</f>
        <v>1888.59</v>
      </c>
    </row>
    <row r="69" spans="2:4">
      <c r="B69" s="21" t="s">
        <v>56</v>
      </c>
      <c r="D69" s="25">
        <f>H42</f>
        <v>739.4</v>
      </c>
    </row>
    <row r="70" spans="2:4">
      <c r="B70" s="21" t="s">
        <v>53</v>
      </c>
      <c r="D70" s="25">
        <f>D60</f>
        <v>3800.22</v>
      </c>
    </row>
    <row r="71" spans="2:4">
      <c r="B71" s="21" t="s">
        <v>54</v>
      </c>
      <c r="D71" s="25">
        <f>D66</f>
        <v>4035.04</v>
      </c>
    </row>
    <row r="72" spans="2:4">
      <c r="D72" s="28">
        <f>D68+D69+D70-D71</f>
        <v>2393.1699999999992</v>
      </c>
    </row>
    <row r="74" spans="2:4">
      <c r="B74" s="21" t="s">
        <v>58</v>
      </c>
      <c r="D74" s="25">
        <f>H37</f>
        <v>1653.5499999999997</v>
      </c>
    </row>
    <row r="75" spans="2:4">
      <c r="B75" s="21" t="s">
        <v>57</v>
      </c>
      <c r="D75" s="25">
        <f>H54</f>
        <v>739.61999999999978</v>
      </c>
    </row>
    <row r="76" spans="2:4">
      <c r="D76" s="28">
        <f>SUM(D74:D75)</f>
        <v>2393.1699999999996</v>
      </c>
    </row>
  </sheetData>
  <mergeCells count="2">
    <mergeCell ref="A1:H1"/>
    <mergeCell ref="A2:H2"/>
  </mergeCells>
  <phoneticPr fontId="4" type="noConversion"/>
  <printOptions horizontalCentered="1" verticalCentered="1" gridLines="1"/>
  <pageMargins left="0.74791666666666701" right="0.74791666666666701" top="0.59027777777777801" bottom="0.59027777777777801" header="0.51180555555555496" footer="0.51180555555555496"/>
  <pageSetup paperSize="9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'2018-19'!Print_Area</vt:lpstr>
      <vt:lpstr>'2019-20'!Print_Area</vt:lpstr>
      <vt:lpstr>'2020-21'!Print_Area</vt:lpstr>
      <vt:lpstr>'2021-22'!Print_Area</vt:lpstr>
      <vt:lpstr>'2022-23'!Print_Area</vt:lpstr>
      <vt:lpstr>'2023-24'!Print_Area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Arnott</dc:creator>
  <cp:lastModifiedBy>Parish Council</cp:lastModifiedBy>
  <cp:revision>3</cp:revision>
  <cp:lastPrinted>2024-05-02T06:12:58Z</cp:lastPrinted>
  <dcterms:created xsi:type="dcterms:W3CDTF">2018-01-10T20:44:19Z</dcterms:created>
  <dcterms:modified xsi:type="dcterms:W3CDTF">2024-05-14T18:39:28Z</dcterms:modified>
</cp:coreProperties>
</file>